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150" windowWidth="10800" windowHeight="11340" activeTab="0"/>
  </bookViews>
  <sheets>
    <sheet name="2016年度龙南县一般公共预算支出决算表3" sheetId="1" r:id="rId1"/>
  </sheets>
  <definedNames>
    <definedName name="_xlnm._FilterDatabase" localSheetId="0" hidden="1">'2016年度龙南县一般公共预算支出决算表3'!$A$6:$G$441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<sst xmlns="http://schemas.openxmlformats.org/spreadsheetml/2006/main" count="446" uniqueCount="392">
  <si>
    <t xml:space="preserve">    其他国土资源事务支出</t>
  </si>
  <si>
    <t xml:space="preserve">  地震事务</t>
  </si>
  <si>
    <t xml:space="preserve">  气象事务</t>
  </si>
  <si>
    <t xml:space="preserve">    其他气象事务支出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</si>
  <si>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</si>
  <si>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</si>
  <si>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</si>
  <si>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</si>
  <si>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</si>
  <si>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</si>
  <si>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</si>
  <si>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粮油事务</t>
  </si>
  <si>
    <t xml:space="preserve">    其他粮油事务支出</t>
  </si>
  <si>
    <t xml:space="preserve">  物资事务</t>
  </si>
  <si>
    <t xml:space="preserve">    仓库建设</t>
  </si>
  <si>
    <t xml:space="preserve">  其他支出(款)</t>
  </si>
  <si>
    <t xml:space="preserve">    其他支出(项)</t>
  </si>
  <si>
    <t>2015年决算数</t>
  </si>
  <si>
    <t>单位：万元</t>
  </si>
  <si>
    <t xml:space="preserve">  人大事务</t>
  </si>
  <si>
    <t xml:space="preserve">    行政运行</t>
  </si>
  <si>
    <t xml:space="preserve">    一般行政管理事务</t>
  </si>
  <si>
    <t xml:space="preserve">    其他人大事务支出</t>
  </si>
  <si>
    <t xml:space="preserve">  政协事务</t>
  </si>
  <si>
    <t xml:space="preserve">  政府办公厅(室)及相关机构事务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</si>
  <si>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</si>
  <si>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</si>
  <si>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</si>
  <si>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物价管理</t>
  </si>
  <si>
    <t xml:space="preserve">    其他发展与改革事务支出</t>
  </si>
  <si>
    <t xml:space="preserve">  统计信息事务</t>
  </si>
  <si>
    <t xml:space="preserve">    其他统计信息事务支出</t>
  </si>
  <si>
    <t xml:space="preserve">  财政事务</t>
  </si>
  <si>
    <t xml:space="preserve">    财政国库业务</t>
  </si>
  <si>
    <t xml:space="preserve">    其他财政事务支出</t>
  </si>
  <si>
    <t xml:space="preserve">  税收事务</t>
  </si>
  <si>
    <t xml:space="preserve">    代扣代收代征税款手续费</t>
  </si>
  <si>
    <t xml:space="preserve">    其他税收事务支出</t>
  </si>
  <si>
    <t xml:space="preserve">  审计事务</t>
  </si>
  <si>
    <t xml:space="preserve">    其他审计事务支出</t>
  </si>
  <si>
    <t xml:space="preserve">  人力资源事务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</si>
  <si>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</si>
  <si>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</si>
  <si>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</si>
  <si>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知识产权事务</t>
  </si>
  <si>
    <t xml:space="preserve">    其他知识产权事务支出</t>
  </si>
  <si>
    <t xml:space="preserve">  工商行政管理事务</t>
  </si>
  <si>
    <t xml:space="preserve">    其他工商行政管理事务支出</t>
  </si>
  <si>
    <t xml:space="preserve">  质量技术监督与检验检疫事务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</si>
  <si>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</si>
  <si>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</si>
  <si>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</si>
  <si>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</si>
  <si>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其他宗教事务支出</t>
  </si>
  <si>
    <t xml:space="preserve">  档案事务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</si>
  <si>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</si>
  <si>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</si>
  <si>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</si>
  <si>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</si>
  <si>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</si>
  <si>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</si>
  <si>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</si>
  <si>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</si>
  <si>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</si>
  <si>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</si>
  <si>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</si>
  <si>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</si>
  <si>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</si>
  <si>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其他一般公共服务支出(项)</t>
  </si>
  <si>
    <t xml:space="preserve">  国防动员</t>
  </si>
  <si>
    <t xml:space="preserve">    人民防空</t>
  </si>
  <si>
    <t xml:space="preserve">    其他国防动员支出</t>
  </si>
  <si>
    <t xml:space="preserve">  武装警察</t>
  </si>
  <si>
    <t xml:space="preserve">    内卫</t>
  </si>
  <si>
    <t xml:space="preserve">    消防</t>
  </si>
  <si>
    <t xml:space="preserve">  公安</t>
  </si>
  <si>
    <t xml:space="preserve">    道路交通管理</t>
  </si>
  <si>
    <t xml:space="preserve">    拘押收教场所管理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</si>
  <si>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</si>
  <si>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</si>
  <si>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</si>
  <si>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</si>
  <si>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</si>
  <si>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</si>
  <si>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法律援助</t>
  </si>
  <si>
    <t xml:space="preserve">    其他司法支出</t>
  </si>
  <si>
    <t xml:space="preserve">  其他公共安全支出(款)</t>
  </si>
  <si>
    <t xml:space="preserve">    其他公共安全支出(项)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</si>
  <si>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</si>
  <si>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</si>
  <si>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</si>
  <si>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</si>
  <si>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</si>
  <si>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</si>
  <si>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</si>
  <si>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</si>
  <si>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</si>
  <si>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</si>
  <si>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</si>
  <si>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其他职业教育支出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</si>
  <si>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</si>
  <si>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</si>
  <si>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</si>
  <si>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</si>
  <si>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</si>
  <si>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</si>
  <si>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</si>
  <si>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</si>
  <si>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</si>
  <si>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</si>
  <si>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</si>
  <si>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</si>
  <si>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  机构运行</t>
  </si>
  <si>
    <t xml:space="preserve">  技术研究与开发</t>
  </si>
  <si>
    <t xml:space="preserve">    应用技术研究与开发</t>
  </si>
  <si>
    <t xml:space="preserve">    其他技术研究与开发支出</t>
  </si>
  <si>
    <t xml:space="preserve">  社会科学</t>
  </si>
  <si>
    <t xml:space="preserve">    社会科学研究机构</t>
  </si>
  <si>
    <t xml:space="preserve">  科学技术普及</t>
  </si>
  <si>
    <t xml:space="preserve">    科普活动</t>
  </si>
  <si>
    <t xml:space="preserve">    其他科学技术普及支出</t>
  </si>
  <si>
    <t xml:space="preserve">  其他科学技术支出(款)</t>
  </si>
  <si>
    <t xml:space="preserve">    其他科学技术支出(项)</t>
  </si>
  <si>
    <t xml:space="preserve">  文化</t>
  </si>
  <si>
    <t xml:space="preserve">    图书馆</t>
  </si>
  <si>
    <t xml:space="preserve">    文化创作与保护</t>
  </si>
  <si>
    <t xml:space="preserve">    其他文化支出</t>
  </si>
  <si>
    <t xml:space="preserve">  文物</t>
  </si>
  <si>
    <t xml:space="preserve">    文物保护</t>
  </si>
  <si>
    <t xml:space="preserve">  体育</t>
  </si>
  <si>
    <t xml:space="preserve">    其他体育支出</t>
  </si>
  <si>
    <t xml:space="preserve">    电视</t>
  </si>
  <si>
    <t xml:space="preserve">  其他文化体育与传媒支出(款)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</si>
  <si>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</si>
  <si>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</si>
  <si>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</si>
  <si>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就业管理事务</t>
  </si>
  <si>
    <t xml:space="preserve">    社会保险业务管理事务</t>
  </si>
  <si>
    <t xml:space="preserve">    社会保险经办机构</t>
  </si>
  <si>
    <t xml:space="preserve">  民政管理事务</t>
  </si>
  <si>
    <t xml:space="preserve">    拥军优属</t>
  </si>
  <si>
    <t xml:space="preserve">    老龄事务</t>
  </si>
  <si>
    <t xml:space="preserve">    行政区划和地名管理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</si>
  <si>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</si>
  <si>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</si>
  <si>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</si>
  <si>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</si>
  <si>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</si>
  <si>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</si>
  <si>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</si>
  <si>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</si>
  <si>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</si>
  <si>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</si>
  <si>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</si>
  <si>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</si>
  <si>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</si>
  <si>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</si>
  <si>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就业补助</t>
  </si>
  <si>
    <t xml:space="preserve">    公益性岗位补贴</t>
  </si>
  <si>
    <t xml:space="preserve">    小额担保贷款贴息</t>
  </si>
  <si>
    <t xml:space="preserve">    特定就业政策支出</t>
  </si>
  <si>
    <t xml:space="preserve">    就业见习补贴</t>
  </si>
  <si>
    <t xml:space="preserve">    其他就业补助支出</t>
  </si>
  <si>
    <t xml:space="preserve">  抚恤</t>
  </si>
  <si>
    <t xml:space="preserve">    死亡抚恤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</si>
  <si>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</si>
  <si>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</si>
  <si>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</si>
  <si>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</si>
  <si>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</si>
  <si>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</si>
  <si>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</si>
  <si>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</si>
  <si>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</si>
  <si>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</si>
  <si>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</si>
  <si>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</si>
  <si>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</si>
  <si>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</si>
  <si>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残疾人康复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</si>
  <si>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</si>
  <si>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</si>
  <si>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</si>
  <si>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</si>
  <si>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</si>
  <si>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</si>
  <si>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</si>
  <si>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</si>
  <si>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</si>
  <si>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</si>
  <si>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</si>
  <si>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</si>
  <si>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</si>
  <si>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</si>
  <si>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农村五保供养支出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</si>
  <si>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</si>
  <si>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</si>
  <si>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</si>
  <si>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</si>
  <si>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</si>
  <si>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</si>
  <si>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</si>
  <si>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</si>
  <si>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</si>
  <si>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妇产医院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</si>
  <si>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</si>
  <si>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</si>
  <si>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</si>
  <si>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</si>
  <si>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</si>
  <si>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</si>
  <si>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</si>
  <si>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</si>
  <si>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</si>
  <si>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</si>
  <si>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</si>
  <si>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医疗保障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</si>
  <si>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</si>
  <si>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</si>
  <si>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</si>
  <si>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</si>
  <si>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其他医疗保障支出</t>
  </si>
  <si>
    <t xml:space="preserve">  中医药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</si>
  <si>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</si>
  <si>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</si>
  <si>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</si>
  <si>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</si>
  <si>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</si>
  <si>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</si>
  <si>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</si>
  <si>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食品安全事务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</si>
  <si>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</si>
  <si>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</si>
  <si>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</si>
  <si>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污染防治</t>
  </si>
  <si>
    <t xml:space="preserve">    水体</t>
  </si>
  <si>
    <t xml:space="preserve">    排污费安排的支出</t>
  </si>
  <si>
    <t xml:space="preserve">  自然生态保护</t>
  </si>
  <si>
    <t xml:space="preserve">    农村环境保护</t>
  </si>
  <si>
    <t xml:space="preserve">  天然林保护</t>
  </si>
  <si>
    <t xml:space="preserve">    其他天然林保护支出</t>
  </si>
  <si>
    <t xml:space="preserve">  退耕还林</t>
  </si>
  <si>
    <t xml:space="preserve">    其他退耕还林支出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</si>
  <si>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</si>
  <si>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</si>
  <si>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</si>
  <si>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</si>
  <si>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</si>
  <si>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</si>
  <si>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</si>
  <si>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</si>
  <si>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</si>
  <si>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</si>
  <si>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</si>
  <si>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</si>
  <si>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</si>
  <si>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</si>
  <si>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</si>
  <si>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</si>
  <si>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</si>
  <si>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</si>
  <si>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</si>
  <si>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</si>
  <si>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</si>
  <si>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</si>
  <si>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</si>
  <si>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</si>
  <si>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</si>
  <si>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防灾救灾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</si>
  <si>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</si>
  <si>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</si>
  <si>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</si>
  <si>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对高校毕业生到基层任职补助</t>
  </si>
  <si>
    <t xml:space="preserve">    其他农业支出</t>
  </si>
  <si>
    <t xml:space="preserve">  林业</t>
  </si>
  <si>
    <t xml:space="preserve">    森林培育</t>
  </si>
  <si>
    <t xml:space="preserve">    林业技术推广</t>
  </si>
  <si>
    <t xml:space="preserve">    森林生态效益补偿</t>
  </si>
  <si>
    <t xml:space="preserve">    林业执法与监督</t>
  </si>
  <si>
    <t xml:space="preserve">    林业产业化</t>
  </si>
  <si>
    <t xml:space="preserve">    林业贷款贴息</t>
  </si>
  <si>
    <t xml:space="preserve">    林业防灾减灾</t>
  </si>
  <si>
    <t xml:space="preserve">    其他林业支出</t>
  </si>
  <si>
    <t xml:space="preserve">  水利</t>
  </si>
  <si>
    <t xml:space="preserve">    水利工程建设</t>
  </si>
  <si>
    <t xml:space="preserve">    水利工程运行与维护</t>
  </si>
  <si>
    <t xml:space="preserve">    水土保持</t>
  </si>
  <si>
    <t xml:space="preserve">    水文测报</t>
  </si>
  <si>
    <t xml:space="preserve">    防汛</t>
  </si>
  <si>
    <t xml:space="preserve">    农田水利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</si>
  <si>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</si>
  <si>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</si>
  <si>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</si>
  <si>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</si>
  <si>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</si>
  <si>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</si>
  <si>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</si>
  <si>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</si>
  <si>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</si>
  <si>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</si>
  <si>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</si>
  <si>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</si>
  <si>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</si>
  <si>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</si>
  <si>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</si>
  <si>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</si>
  <si>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</si>
  <si>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  涉农贷款增量奖励</t>
  </si>
  <si>
    <t xml:space="preserve">  其他农林水支出(款)</t>
  </si>
  <si>
    <t xml:space="preserve">    其他农林水支出(项)</t>
  </si>
  <si>
    <t xml:space="preserve">  公路水路运输</t>
  </si>
  <si>
    <t xml:space="preserve">    其他公路水路运输支出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</si>
  <si>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</si>
  <si>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</si>
  <si>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</si>
  <si>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邮政业支出</t>
  </si>
  <si>
    <t xml:space="preserve">    邮政普遍服务与特殊服务</t>
  </si>
  <si>
    <t xml:space="preserve">  车辆购置税支出</t>
  </si>
  <si>
    <t xml:space="preserve">    车辆购置税用于农村公路建设支出</t>
  </si>
  <si>
    <t xml:space="preserve">    车辆购置税其他支出</t>
  </si>
  <si>
    <t xml:space="preserve">  其他交通运输支出(款)</t>
  </si>
  <si>
    <t xml:space="preserve">    其他交通运输支出(项)</t>
  </si>
  <si>
    <t xml:space="preserve">  资源勘探开发</t>
  </si>
  <si>
    <t xml:space="preserve">    其他资源勘探业支出</t>
  </si>
  <si>
    <t xml:space="preserve">  制造业</t>
  </si>
  <si>
    <t xml:space="preserve">    通信设备、计算机及其他电子设备制造业</t>
  </si>
  <si>
    <t xml:space="preserve">  工业和信息产业监管</t>
  </si>
  <si>
    <t xml:space="preserve">    其他工业和信息产业监管支出</t>
  </si>
  <si>
    <t xml:space="preserve">  安全生产监管</t>
  </si>
  <si>
    <t xml:space="preserve">  国有资产监管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</si>
  <si>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</si>
  <si>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</si>
  <si>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</si>
  <si>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</si>
  <si>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</si>
  <si>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</si>
  <si>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</si>
  <si>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</si>
  <si>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</si>
  <si>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</si>
  <si>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</si>
  <si>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</si>
  <si>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金融部门行政支出</t>
  </si>
  <si>
    <t xml:space="preserve">  国土资源事务</t>
  </si>
  <si>
    <t xml:space="preserve">    地质灾害防治</t>
  </si>
  <si>
    <t xml:space="preserve">  新闻出版广播影视</t>
  </si>
  <si>
    <t xml:space="preserve">    其他新闻出版广播影视支出</t>
  </si>
  <si>
    <t xml:space="preserve">    农业生产支持补贴</t>
  </si>
  <si>
    <t xml:space="preserve">    成品油价格改革对林业的补贴</t>
  </si>
  <si>
    <t xml:space="preserve">  普惠金融发展支出</t>
  </si>
  <si>
    <t xml:space="preserve">    农业保险保费补贴</t>
  </si>
  <si>
    <t xml:space="preserve">    补充小额担保贷款基金</t>
  </si>
  <si>
    <t xml:space="preserve">    其他普惠金融发展支出</t>
  </si>
  <si>
    <t xml:space="preserve">  成品油价格改革对交通运输的补贴</t>
  </si>
  <si>
    <t xml:space="preserve">    成品油价格改革补贴其他支出</t>
  </si>
  <si>
    <t xml:space="preserve">  中央政府国外债务付息支出</t>
  </si>
  <si>
    <t xml:space="preserve">    中央政府境外发行主权债券付息支出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</si>
  <si>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</si>
  <si>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</si>
  <si>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</si>
  <si>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 xml:space="preserve">  中央政府国外债务发行费用支出</t>
  </si>
  <si>
    <t xml:space="preserve">  地方政府一般债务发行费用支出</t>
  </si>
  <si>
    <t>一、一般公共服务支出</t>
  </si>
  <si>
    <t>预算科目</t>
  </si>
  <si>
    <t>2016年决算数</t>
  </si>
  <si>
    <t>2016年预算数</t>
  </si>
  <si>
    <t>2016年调整预算数</t>
  </si>
  <si>
    <t>决算数为调整预算数的%</t>
  </si>
  <si>
    <t>决算数为上年决算数的%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</si>
  <si>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</si>
  <si>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</si>
  <si>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</si>
  <si>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</si>
  <si>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</si>
  <si>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</si>
  <si>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</si>
  <si>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</si>
  <si>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</si>
  <si>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</si>
  <si>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</si>
  <si>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</si>
  <si>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</si>
  <si>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</si>
  <si>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十七、国土海洋气象等支出</t>
  </si>
  <si>
    <t>十八、住房保障支出</t>
  </si>
  <si>
    <t>十九、粮油物资储备支出</t>
  </si>
  <si>
    <t>二十、其他支出(类)</t>
  </si>
  <si>
    <t>二十一、债务付息支出</t>
  </si>
  <si>
    <t>二十二、债务发行费用支出</t>
  </si>
  <si>
    <t>一般公共财政预算支出合计</t>
  </si>
  <si>
    <t>2016年度龙南县一般公共预算支出决算表</t>
  </si>
  <si>
    <t>三、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</si>
</sst>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.0"/>
    <numFmt numFmtId="183" formatCode="0.00_ "/>
    <numFmt numFmtId="184" formatCode="0_ "/>
    <numFmt numFmtId="185" formatCode="0.0_ "/>
    <numFmt numFmtId="186" formatCode="0.0%"/>
    <numFmt numFmtId="187" formatCode="#,##0.000"/>
  </numFmts>
  <fonts count="8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7" fillId="2" borderId="1" xfId="0" applyNumberFormat="1" applyFont="1" applyFill="1" applyBorder="1" applyAlignment="1" applyProtection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7" fillId="2" borderId="1" xfId="0" applyNumberFormat="1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3" fontId="6" fillId="3" borderId="1" xfId="0" applyNumberFormat="1" applyFont="1" applyFill="1" applyBorder="1" applyAlignment="1" applyProtection="1">
      <alignment horizontal="right" vertical="center"/>
      <protection/>
    </xf>
    <xf numFmtId="0" fontId="0" fillId="3" borderId="1" xfId="0" applyFill="1" applyBorder="1" applyAlignment="1">
      <alignment/>
    </xf>
    <xf numFmtId="3" fontId="6" fillId="3" borderId="1" xfId="0" applyNumberFormat="1" applyFont="1" applyFill="1" applyBorder="1" applyAlignment="1" applyProtection="1">
      <alignment horizontal="center" vertical="center"/>
      <protection/>
    </xf>
    <xf numFmtId="3" fontId="0" fillId="3" borderId="1" xfId="0" applyNumberFormat="1" applyFill="1" applyBorder="1" applyAlignment="1">
      <alignment/>
    </xf>
    <xf numFmtId="9" fontId="6" fillId="3" borderId="1" xfId="15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3" fontId="7" fillId="2" borderId="4" xfId="0" applyNumberFormat="1" applyFont="1" applyFill="1" applyBorder="1" applyAlignment="1" applyProtection="1">
      <alignment horizontal="center" vertical="center" wrapText="1"/>
      <protection/>
    </xf>
    <xf numFmtId="3" fontId="7" fillId="2" borderId="5" xfId="0" applyNumberFormat="1" applyFont="1" applyFill="1" applyBorder="1" applyAlignment="1" applyProtection="1">
      <alignment horizontal="center" vertical="center" wrapText="1"/>
      <protection/>
    </xf>
    <xf numFmtId="3" fontId="7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3" fontId="7" fillId="2" borderId="1" xfId="0" applyNumberFormat="1" applyFont="1" applyFill="1" applyBorder="1" applyAlignment="1" applyProtection="1">
      <alignment horizontal="center" vertical="center"/>
      <protection/>
    </xf>
    <xf numFmtId="3" fontId="7" fillId="2" borderId="4" xfId="0" applyNumberFormat="1" applyFont="1" applyFill="1" applyBorder="1" applyAlignment="1" applyProtection="1">
      <alignment horizontal="center" vertical="center"/>
      <protection/>
    </xf>
    <xf numFmtId="3" fontId="7" fillId="2" borderId="5" xfId="0" applyNumberFormat="1" applyFont="1" applyFill="1" applyBorder="1" applyAlignment="1" applyProtection="1">
      <alignment horizontal="center" vertical="center"/>
      <protection/>
    </xf>
    <xf numFmtId="3" fontId="7" fillId="2" borderId="6" xfId="0" applyNumberFormat="1" applyFont="1" applyFill="1" applyBorder="1" applyAlignment="1" applyProtection="1">
      <alignment horizontal="center" vertical="center"/>
      <protection/>
    </xf>
    <xf numFmtId="9" fontId="7" fillId="2" borderId="4" xfId="15" applyFont="1" applyFill="1" applyBorder="1" applyAlignment="1" applyProtection="1">
      <alignment horizontal="center" vertical="center" wrapText="1"/>
      <protection/>
    </xf>
    <xf numFmtId="9" fontId="7" fillId="2" borderId="5" xfId="15" applyFont="1" applyFill="1" applyBorder="1" applyAlignment="1" applyProtection="1">
      <alignment horizontal="center" vertical="center" wrapText="1"/>
      <protection/>
    </xf>
    <xf numFmtId="9" fontId="7" fillId="2" borderId="6" xfId="15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3"/>
  <sheetViews>
    <sheetView showGridLines="0" showZeros="0" tabSelected="1" workbookViewId="0" topLeftCell="A1">
      <pane xSplit="1" ySplit="6" topLeftCell="B4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32" sqref="B432"/>
    </sheetView>
  </sheetViews>
  <sheetFormatPr defaultColWidth="9.125" defaultRowHeight="16.5" customHeight="1"/>
  <cols>
    <col min="1" max="1" width="25.125" style="0" customWidth="1"/>
    <col min="2" max="2" width="11.75390625" style="6" customWidth="1"/>
    <col min="3" max="3" width="11.125" style="0" customWidth="1"/>
    <col min="4" max="4" width="14.75390625" style="0" customWidth="1"/>
    <col min="5" max="5" width="13.25390625" style="0" customWidth="1"/>
    <col min="6" max="6" width="10.625" style="0" customWidth="1"/>
    <col min="7" max="255" width="9.125" style="0" customWidth="1"/>
  </cols>
  <sheetData>
    <row r="1" ht="18" customHeight="1">
      <c r="A1" t="s">
        <v>391</v>
      </c>
    </row>
    <row r="2" spans="1:7" ht="27.75" customHeight="1">
      <c r="A2" s="12" t="s">
        <v>390</v>
      </c>
      <c r="B2" s="12"/>
      <c r="C2" s="12"/>
      <c r="D2" s="12"/>
      <c r="E2" s="12"/>
      <c r="F2" s="12"/>
      <c r="G2" s="12"/>
    </row>
    <row r="3" spans="1:7" ht="16.5" customHeight="1">
      <c r="A3" s="18"/>
      <c r="B3" s="18"/>
      <c r="C3" s="18"/>
      <c r="D3" s="18"/>
      <c r="E3" s="18"/>
      <c r="F3" s="1"/>
      <c r="G3" s="1" t="s">
        <v>18</v>
      </c>
    </row>
    <row r="4" spans="1:7" ht="16.5" customHeight="1">
      <c r="A4" s="19" t="s">
        <v>363</v>
      </c>
      <c r="B4" s="20" t="s">
        <v>17</v>
      </c>
      <c r="C4" s="19" t="s">
        <v>365</v>
      </c>
      <c r="D4" s="19" t="s">
        <v>366</v>
      </c>
      <c r="E4" s="20" t="s">
        <v>364</v>
      </c>
      <c r="F4" s="23" t="s">
        <v>367</v>
      </c>
      <c r="G4" s="15" t="s">
        <v>368</v>
      </c>
    </row>
    <row r="5" spans="1:7" ht="16.5" customHeight="1">
      <c r="A5" s="19"/>
      <c r="B5" s="21"/>
      <c r="C5" s="19"/>
      <c r="D5" s="19"/>
      <c r="E5" s="21"/>
      <c r="F5" s="24"/>
      <c r="G5" s="16"/>
    </row>
    <row r="6" spans="1:7" ht="16.5" customHeight="1">
      <c r="A6" s="19"/>
      <c r="B6" s="22"/>
      <c r="C6" s="19"/>
      <c r="D6" s="19"/>
      <c r="E6" s="22"/>
      <c r="F6" s="25"/>
      <c r="G6" s="17"/>
    </row>
    <row r="7" spans="1:7" ht="16.5" customHeight="1">
      <c r="A7" s="2" t="s">
        <v>362</v>
      </c>
      <c r="B7" s="7">
        <f>SUM(B8,B11,B13,B18,B23,B27,B31,B34,B37,B41,B44,B46,B49,B51,B54,B56,B58,B60,B63,B66,B69,B71,B74,B77)</f>
        <v>27384</v>
      </c>
      <c r="C7" s="7">
        <f>SUM(C8,C11,C13,C18,C23,C27,C31,C34,C37,C41,C44,C46,C49,C51,C54,C56,C58,C60,C63,C66,C69,C71,C74,C77)</f>
        <v>24510</v>
      </c>
      <c r="D7" s="7">
        <f>SUM(D8,D11,D13,D18,D23,D27,D31,D34,D37,D41,D44,D46,D49,D51,D54,D56,D58,D60,D63,D66,D69,D71,D74,D77)</f>
        <v>24510</v>
      </c>
      <c r="E7" s="7">
        <f>SUM(E8,E11,E13,E18,E23,E27,E31,E34,E37,E41,E44,E46,E49,E51,E54,E56,E58,E60,E63,E66,E69,E71,E74,E77)</f>
        <v>31820</v>
      </c>
      <c r="F7" s="11">
        <f>E7/D7</f>
        <v>1.2982456140350878</v>
      </c>
      <c r="G7" s="11">
        <f>E7/B7</f>
        <v>1.1619924043236927</v>
      </c>
    </row>
    <row r="8" spans="1:7" ht="16.5" customHeight="1">
      <c r="A8" s="2" t="s">
        <v>19</v>
      </c>
      <c r="B8" s="7">
        <f>SUM(B9:B10)</f>
        <v>546</v>
      </c>
      <c r="C8" s="7">
        <f>D8</f>
        <v>489</v>
      </c>
      <c r="D8" s="7">
        <f>SUM(D9:D10)</f>
        <v>489</v>
      </c>
      <c r="E8" s="7">
        <f>SUM(E9:E10)</f>
        <v>684</v>
      </c>
      <c r="F8" s="11">
        <f>E8/D8</f>
        <v>1.3987730061349692</v>
      </c>
      <c r="G8" s="11">
        <f>E8/B8</f>
        <v>1.2527472527472527</v>
      </c>
    </row>
    <row r="9" spans="1:7" ht="16.5" customHeight="1">
      <c r="A9" s="3" t="s">
        <v>20</v>
      </c>
      <c r="B9" s="7">
        <v>546</v>
      </c>
      <c r="C9" s="7">
        <f aca="true" t="shared" si="0" ref="C9:C29">D9</f>
        <v>489</v>
      </c>
      <c r="D9" s="7">
        <f>479+10</f>
        <v>489</v>
      </c>
      <c r="E9" s="7">
        <v>676</v>
      </c>
      <c r="F9" s="11">
        <f>E9/D9</f>
        <v>1.3824130879345604</v>
      </c>
      <c r="G9" s="11">
        <f>E9/B9</f>
        <v>1.2380952380952381</v>
      </c>
    </row>
    <row r="10" spans="1:7" ht="16.5" customHeight="1">
      <c r="A10" s="3" t="s">
        <v>22</v>
      </c>
      <c r="B10" s="7">
        <v>0</v>
      </c>
      <c r="C10" s="7">
        <f t="shared" si="0"/>
        <v>0</v>
      </c>
      <c r="D10" s="7">
        <v>0</v>
      </c>
      <c r="E10" s="7">
        <v>8</v>
      </c>
      <c r="F10" s="11"/>
      <c r="G10" s="11"/>
    </row>
    <row r="11" spans="1:7" ht="16.5" customHeight="1">
      <c r="A11" s="2" t="s">
        <v>23</v>
      </c>
      <c r="B11" s="7">
        <f>SUM(B12:B12)</f>
        <v>497</v>
      </c>
      <c r="C11" s="7">
        <f t="shared" si="0"/>
        <v>421</v>
      </c>
      <c r="D11" s="7">
        <f>SUM(D12:D12)</f>
        <v>421</v>
      </c>
      <c r="E11" s="7">
        <f>SUM(E12:E12)</f>
        <v>519</v>
      </c>
      <c r="F11" s="11">
        <f aca="true" t="shared" si="1" ref="F11:F19">E11/D11</f>
        <v>1.2327790973871735</v>
      </c>
      <c r="G11" s="11">
        <f aca="true" t="shared" si="2" ref="G11:G19">E11/B11</f>
        <v>1.0442655935613683</v>
      </c>
    </row>
    <row r="12" spans="1:7" ht="16.5" customHeight="1">
      <c r="A12" s="3" t="s">
        <v>20</v>
      </c>
      <c r="B12" s="7">
        <v>497</v>
      </c>
      <c r="C12" s="7">
        <f t="shared" si="0"/>
        <v>421</v>
      </c>
      <c r="D12" s="7">
        <v>421</v>
      </c>
      <c r="E12" s="7">
        <v>519</v>
      </c>
      <c r="F12" s="11">
        <f t="shared" si="1"/>
        <v>1.2327790973871735</v>
      </c>
      <c r="G12" s="11">
        <f t="shared" si="2"/>
        <v>1.0442655935613683</v>
      </c>
    </row>
    <row r="13" spans="1:7" ht="16.5" customHeight="1">
      <c r="A13" s="2" t="s">
        <v>24</v>
      </c>
      <c r="B13" s="7">
        <f>SUM(B14:B17)</f>
        <v>9245</v>
      </c>
      <c r="C13" s="7">
        <f t="shared" si="0"/>
        <v>9243</v>
      </c>
      <c r="D13" s="7">
        <f>SUM(D14:D17)</f>
        <v>9243</v>
      </c>
      <c r="E13" s="7">
        <f>SUM(E14:E17)</f>
        <v>11119</v>
      </c>
      <c r="F13" s="11">
        <f t="shared" si="1"/>
        <v>1.202964405496051</v>
      </c>
      <c r="G13" s="11">
        <f t="shared" si="2"/>
        <v>1.2027041644131964</v>
      </c>
    </row>
    <row r="14" spans="1:7" ht="16.5" customHeight="1">
      <c r="A14" s="3" t="s">
        <v>20</v>
      </c>
      <c r="B14" s="7">
        <v>4059</v>
      </c>
      <c r="C14" s="7">
        <f t="shared" si="0"/>
        <v>5439</v>
      </c>
      <c r="D14" s="7">
        <v>5439</v>
      </c>
      <c r="E14" s="7">
        <v>6424</v>
      </c>
      <c r="F14" s="11">
        <f t="shared" si="1"/>
        <v>1.1810994668137524</v>
      </c>
      <c r="G14" s="11">
        <f t="shared" si="2"/>
        <v>1.5826558265582655</v>
      </c>
    </row>
    <row r="15" spans="1:7" ht="16.5" customHeight="1">
      <c r="A15" s="3" t="s">
        <v>21</v>
      </c>
      <c r="B15" s="7">
        <v>2643</v>
      </c>
      <c r="C15" s="7">
        <f t="shared" si="0"/>
        <v>2553</v>
      </c>
      <c r="D15" s="7">
        <v>2553</v>
      </c>
      <c r="E15" s="7">
        <v>3071</v>
      </c>
      <c r="F15" s="11">
        <f t="shared" si="1"/>
        <v>1.2028985507246377</v>
      </c>
      <c r="G15" s="11">
        <f t="shared" si="2"/>
        <v>1.1619371925841846</v>
      </c>
    </row>
    <row r="16" spans="1:7" ht="16.5" customHeight="1">
      <c r="A16" s="3" t="s">
        <v>25</v>
      </c>
      <c r="B16" s="7">
        <v>213</v>
      </c>
      <c r="C16" s="7">
        <f t="shared" si="0"/>
        <v>178</v>
      </c>
      <c r="D16" s="7">
        <v>178</v>
      </c>
      <c r="E16" s="7">
        <v>160</v>
      </c>
      <c r="F16" s="11">
        <f t="shared" si="1"/>
        <v>0.898876404494382</v>
      </c>
      <c r="G16" s="11">
        <f t="shared" si="2"/>
        <v>0.7511737089201878</v>
      </c>
    </row>
    <row r="17" spans="1:7" ht="16.5" customHeight="1">
      <c r="A17" s="3" t="s">
        <v>26</v>
      </c>
      <c r="B17" s="7">
        <v>2330</v>
      </c>
      <c r="C17" s="7">
        <f t="shared" si="0"/>
        <v>1073</v>
      </c>
      <c r="D17" s="7">
        <f>1053+20</f>
        <v>1073</v>
      </c>
      <c r="E17" s="7">
        <v>1464</v>
      </c>
      <c r="F17" s="11">
        <f t="shared" si="1"/>
        <v>1.364398881640261</v>
      </c>
      <c r="G17" s="11">
        <f t="shared" si="2"/>
        <v>0.6283261802575107</v>
      </c>
    </row>
    <row r="18" spans="1:7" ht="16.5" customHeight="1">
      <c r="A18" s="2" t="s">
        <v>27</v>
      </c>
      <c r="B18" s="7">
        <f>SUM(B19:B22)</f>
        <v>817</v>
      </c>
      <c r="C18" s="7">
        <f t="shared" si="0"/>
        <v>1016</v>
      </c>
      <c r="D18" s="7">
        <f>SUM(D19:D22)</f>
        <v>1016</v>
      </c>
      <c r="E18" s="7">
        <f>SUM(E19:E22)</f>
        <v>1086</v>
      </c>
      <c r="F18" s="11">
        <f t="shared" si="1"/>
        <v>1.0688976377952757</v>
      </c>
      <c r="G18" s="11">
        <f t="shared" si="2"/>
        <v>1.3292533659730723</v>
      </c>
    </row>
    <row r="19" spans="1:7" ht="16.5" customHeight="1">
      <c r="A19" s="3" t="s">
        <v>20</v>
      </c>
      <c r="B19" s="7">
        <v>652</v>
      </c>
      <c r="C19" s="7">
        <f t="shared" si="0"/>
        <v>304</v>
      </c>
      <c r="D19" s="7">
        <v>304</v>
      </c>
      <c r="E19" s="7">
        <v>804</v>
      </c>
      <c r="F19" s="11">
        <f t="shared" si="1"/>
        <v>2.6447368421052633</v>
      </c>
      <c r="G19" s="11">
        <f t="shared" si="2"/>
        <v>1.2331288343558282</v>
      </c>
    </row>
    <row r="20" spans="1:7" ht="16.5" customHeight="1">
      <c r="A20" s="3" t="s">
        <v>21</v>
      </c>
      <c r="B20" s="7">
        <v>0</v>
      </c>
      <c r="C20" s="7">
        <f t="shared" si="0"/>
        <v>0</v>
      </c>
      <c r="D20" s="7">
        <v>0</v>
      </c>
      <c r="E20" s="7">
        <v>2</v>
      </c>
      <c r="F20" s="11"/>
      <c r="G20" s="11"/>
    </row>
    <row r="21" spans="1:7" ht="16.5" customHeight="1">
      <c r="A21" s="3" t="s">
        <v>28</v>
      </c>
      <c r="B21" s="7">
        <v>130</v>
      </c>
      <c r="C21" s="7">
        <f t="shared" si="0"/>
        <v>112</v>
      </c>
      <c r="D21" s="7">
        <v>112</v>
      </c>
      <c r="E21" s="7">
        <v>133</v>
      </c>
      <c r="F21" s="11">
        <f>E21/D21</f>
        <v>1.1875</v>
      </c>
      <c r="G21" s="11">
        <f aca="true" t="shared" si="3" ref="G21:G38">E21/B21</f>
        <v>1.023076923076923</v>
      </c>
    </row>
    <row r="22" spans="1:7" ht="16.5" customHeight="1">
      <c r="A22" s="3" t="s">
        <v>29</v>
      </c>
      <c r="B22" s="7">
        <v>35</v>
      </c>
      <c r="C22" s="7">
        <f t="shared" si="0"/>
        <v>600</v>
      </c>
      <c r="D22" s="7">
        <v>600</v>
      </c>
      <c r="E22" s="7">
        <v>147</v>
      </c>
      <c r="F22" s="11">
        <f>E22/D22</f>
        <v>0.245</v>
      </c>
      <c r="G22" s="11">
        <f t="shared" si="3"/>
        <v>4.2</v>
      </c>
    </row>
    <row r="23" spans="1:7" ht="16.5" customHeight="1">
      <c r="A23" s="2" t="s">
        <v>30</v>
      </c>
      <c r="B23" s="7">
        <f>SUM(B24:B26)</f>
        <v>312</v>
      </c>
      <c r="C23" s="7">
        <f t="shared" si="0"/>
        <v>346</v>
      </c>
      <c r="D23" s="7">
        <f>SUM(D24:D26)</f>
        <v>346</v>
      </c>
      <c r="E23" s="7">
        <f>SUM(E24:E26)</f>
        <v>466</v>
      </c>
      <c r="F23" s="11">
        <f>E23/D23</f>
        <v>1.346820809248555</v>
      </c>
      <c r="G23" s="11">
        <f t="shared" si="3"/>
        <v>1.4935897435897436</v>
      </c>
    </row>
    <row r="24" spans="1:7" ht="16.5" customHeight="1">
      <c r="A24" s="3" t="s">
        <v>20</v>
      </c>
      <c r="B24" s="7">
        <v>290</v>
      </c>
      <c r="C24" s="7">
        <f t="shared" si="0"/>
        <v>330</v>
      </c>
      <c r="D24" s="7">
        <v>330</v>
      </c>
      <c r="E24" s="7">
        <v>373</v>
      </c>
      <c r="F24" s="11">
        <f>E24/D24</f>
        <v>1.1303030303030304</v>
      </c>
      <c r="G24" s="11">
        <f t="shared" si="3"/>
        <v>1.2862068965517242</v>
      </c>
    </row>
    <row r="25" spans="1:7" ht="16.5" customHeight="1">
      <c r="A25" s="3" t="s">
        <v>21</v>
      </c>
      <c r="B25" s="7">
        <v>18</v>
      </c>
      <c r="C25" s="7">
        <f t="shared" si="0"/>
        <v>16</v>
      </c>
      <c r="D25" s="7">
        <v>16</v>
      </c>
      <c r="E25" s="7">
        <v>15</v>
      </c>
      <c r="F25" s="11">
        <f>E25/D25</f>
        <v>0.9375</v>
      </c>
      <c r="G25" s="11">
        <f t="shared" si="3"/>
        <v>0.8333333333333334</v>
      </c>
    </row>
    <row r="26" spans="1:7" ht="16.5" customHeight="1">
      <c r="A26" s="3" t="s">
        <v>31</v>
      </c>
      <c r="B26" s="7">
        <v>4</v>
      </c>
      <c r="C26" s="7">
        <f t="shared" si="0"/>
        <v>0</v>
      </c>
      <c r="D26" s="7">
        <v>0</v>
      </c>
      <c r="E26" s="7">
        <v>78</v>
      </c>
      <c r="F26" s="11"/>
      <c r="G26" s="11">
        <f t="shared" si="3"/>
        <v>19.5</v>
      </c>
    </row>
    <row r="27" spans="1:7" ht="16.5" customHeight="1">
      <c r="A27" s="2" t="s">
        <v>32</v>
      </c>
      <c r="B27" s="7">
        <f>SUM(B28:B30)</f>
        <v>1856</v>
      </c>
      <c r="C27" s="7">
        <f t="shared" si="0"/>
        <v>1656</v>
      </c>
      <c r="D27" s="7">
        <f>SUM(D28:D30)</f>
        <v>1656</v>
      </c>
      <c r="E27" s="7">
        <f>SUM(E28:E30)</f>
        <v>1565</v>
      </c>
      <c r="F27" s="11">
        <f>E27/D27</f>
        <v>0.9450483091787439</v>
      </c>
      <c r="G27" s="11">
        <f t="shared" si="3"/>
        <v>0.8432112068965517</v>
      </c>
    </row>
    <row r="28" spans="1:7" ht="16.5" customHeight="1">
      <c r="A28" s="3" t="s">
        <v>21</v>
      </c>
      <c r="B28" s="7">
        <v>1559</v>
      </c>
      <c r="C28" s="7">
        <f t="shared" si="0"/>
        <v>1656</v>
      </c>
      <c r="D28" s="7">
        <v>1656</v>
      </c>
      <c r="E28" s="7">
        <v>1494</v>
      </c>
      <c r="F28" s="11">
        <f>E28/D28</f>
        <v>0.9021739130434783</v>
      </c>
      <c r="G28" s="11">
        <f t="shared" si="3"/>
        <v>0.9583066067992303</v>
      </c>
    </row>
    <row r="29" spans="1:7" ht="16.5" customHeight="1">
      <c r="A29" s="3" t="s">
        <v>33</v>
      </c>
      <c r="B29" s="7">
        <v>4</v>
      </c>
      <c r="C29" s="7">
        <f t="shared" si="0"/>
        <v>0</v>
      </c>
      <c r="D29" s="7">
        <v>0</v>
      </c>
      <c r="E29" s="7">
        <v>5</v>
      </c>
      <c r="F29" s="11"/>
      <c r="G29" s="11">
        <f t="shared" si="3"/>
        <v>1.25</v>
      </c>
    </row>
    <row r="30" spans="1:7" ht="16.5" customHeight="1">
      <c r="A30" s="3" t="s">
        <v>34</v>
      </c>
      <c r="B30" s="7">
        <v>293</v>
      </c>
      <c r="C30" s="7">
        <f aca="true" t="shared" si="4" ref="C30:C43">D30</f>
        <v>0</v>
      </c>
      <c r="D30" s="7">
        <v>0</v>
      </c>
      <c r="E30" s="7">
        <v>66</v>
      </c>
      <c r="F30" s="11"/>
      <c r="G30" s="11">
        <f t="shared" si="3"/>
        <v>0.22525597269624573</v>
      </c>
    </row>
    <row r="31" spans="1:7" ht="16.5" customHeight="1">
      <c r="A31" s="2" t="s">
        <v>35</v>
      </c>
      <c r="B31" s="7">
        <f>SUM(B32:B33)</f>
        <v>1311</v>
      </c>
      <c r="C31" s="7">
        <f t="shared" si="4"/>
        <v>732</v>
      </c>
      <c r="D31" s="7">
        <f>SUM(D32:D33)</f>
        <v>732</v>
      </c>
      <c r="E31" s="7">
        <f>SUM(E32:E33)</f>
        <v>1121</v>
      </c>
      <c r="F31" s="11">
        <f>E31/D31</f>
        <v>1.5314207650273224</v>
      </c>
      <c r="G31" s="11">
        <f t="shared" si="3"/>
        <v>0.855072463768116</v>
      </c>
    </row>
    <row r="32" spans="1:7" ht="16.5" customHeight="1">
      <c r="A32" s="3" t="s">
        <v>36</v>
      </c>
      <c r="B32" s="7">
        <v>232</v>
      </c>
      <c r="C32" s="7">
        <f t="shared" si="4"/>
        <v>0</v>
      </c>
      <c r="D32" s="7">
        <v>0</v>
      </c>
      <c r="E32" s="7">
        <v>155</v>
      </c>
      <c r="F32" s="11"/>
      <c r="G32" s="11">
        <f t="shared" si="3"/>
        <v>0.6681034482758621</v>
      </c>
    </row>
    <row r="33" spans="1:7" ht="16.5" customHeight="1">
      <c r="A33" s="3" t="s">
        <v>37</v>
      </c>
      <c r="B33" s="7">
        <v>1079</v>
      </c>
      <c r="C33" s="7">
        <f t="shared" si="4"/>
        <v>732</v>
      </c>
      <c r="D33" s="7">
        <v>732</v>
      </c>
      <c r="E33" s="7">
        <v>966</v>
      </c>
      <c r="F33" s="11">
        <f>E33/D33</f>
        <v>1.319672131147541</v>
      </c>
      <c r="G33" s="11">
        <f t="shared" si="3"/>
        <v>0.8952734012974977</v>
      </c>
    </row>
    <row r="34" spans="1:7" ht="16.5" customHeight="1">
      <c r="A34" s="2" t="s">
        <v>38</v>
      </c>
      <c r="B34" s="7">
        <f>SUM(B35:B36)</f>
        <v>257</v>
      </c>
      <c r="C34" s="7">
        <f t="shared" si="4"/>
        <v>190</v>
      </c>
      <c r="D34" s="7">
        <f>SUM(D35:D36)</f>
        <v>190</v>
      </c>
      <c r="E34" s="7">
        <f>SUM(E35:E36)</f>
        <v>248</v>
      </c>
      <c r="F34" s="11">
        <f>E34/D34</f>
        <v>1.305263157894737</v>
      </c>
      <c r="G34" s="11">
        <f t="shared" si="3"/>
        <v>0.9649805447470817</v>
      </c>
    </row>
    <row r="35" spans="1:7" ht="16.5" customHeight="1">
      <c r="A35" s="3" t="s">
        <v>21</v>
      </c>
      <c r="B35" s="7">
        <v>249</v>
      </c>
      <c r="C35" s="7">
        <f t="shared" si="4"/>
        <v>190</v>
      </c>
      <c r="D35" s="7">
        <v>190</v>
      </c>
      <c r="E35" s="7">
        <v>241</v>
      </c>
      <c r="F35" s="11">
        <f>E35/D35</f>
        <v>1.268421052631579</v>
      </c>
      <c r="G35" s="11">
        <f t="shared" si="3"/>
        <v>0.9678714859437751</v>
      </c>
    </row>
    <row r="36" spans="1:7" ht="16.5" customHeight="1">
      <c r="A36" s="3" t="s">
        <v>39</v>
      </c>
      <c r="B36" s="7">
        <v>8</v>
      </c>
      <c r="C36" s="7">
        <f t="shared" si="4"/>
        <v>0</v>
      </c>
      <c r="D36" s="7">
        <v>0</v>
      </c>
      <c r="E36" s="7">
        <v>7</v>
      </c>
      <c r="F36" s="11"/>
      <c r="G36" s="11">
        <f t="shared" si="3"/>
        <v>0.875</v>
      </c>
    </row>
    <row r="37" spans="1:7" ht="16.5" customHeight="1">
      <c r="A37" s="2" t="s">
        <v>40</v>
      </c>
      <c r="B37" s="7">
        <f>SUM(B38:B40)</f>
        <v>374</v>
      </c>
      <c r="C37" s="7">
        <f t="shared" si="4"/>
        <v>345</v>
      </c>
      <c r="D37" s="7">
        <f>SUM(D38:D40)</f>
        <v>345</v>
      </c>
      <c r="E37" s="7">
        <f>SUM(E38:E40)</f>
        <v>443</v>
      </c>
      <c r="F37" s="11">
        <f>E37/D37</f>
        <v>1.2840579710144928</v>
      </c>
      <c r="G37" s="11">
        <f t="shared" si="3"/>
        <v>1.1844919786096257</v>
      </c>
    </row>
    <row r="38" spans="1:7" ht="16.5" customHeight="1">
      <c r="A38" s="3" t="s">
        <v>20</v>
      </c>
      <c r="B38" s="7">
        <v>366</v>
      </c>
      <c r="C38" s="7">
        <f t="shared" si="4"/>
        <v>334</v>
      </c>
      <c r="D38" s="7">
        <v>334</v>
      </c>
      <c r="E38" s="7">
        <v>417</v>
      </c>
      <c r="F38" s="11">
        <f>E38/D38</f>
        <v>1.248502994011976</v>
      </c>
      <c r="G38" s="11">
        <f t="shared" si="3"/>
        <v>1.139344262295082</v>
      </c>
    </row>
    <row r="39" spans="1:7" ht="16.5" customHeight="1">
      <c r="A39" s="3" t="s">
        <v>21</v>
      </c>
      <c r="B39" s="7">
        <v>0</v>
      </c>
      <c r="C39" s="7">
        <f t="shared" si="4"/>
        <v>0</v>
      </c>
      <c r="D39" s="7">
        <v>0</v>
      </c>
      <c r="E39" s="7">
        <v>6</v>
      </c>
      <c r="F39" s="11"/>
      <c r="G39" s="11"/>
    </row>
    <row r="40" spans="1:7" ht="16.5" customHeight="1">
      <c r="A40" s="3" t="s">
        <v>41</v>
      </c>
      <c r="B40" s="7">
        <v>8</v>
      </c>
      <c r="C40" s="7">
        <f t="shared" si="4"/>
        <v>11</v>
      </c>
      <c r="D40" s="7">
        <v>11</v>
      </c>
      <c r="E40" s="7">
        <v>20</v>
      </c>
      <c r="F40" s="11">
        <f>E40/D40</f>
        <v>1.8181818181818181</v>
      </c>
      <c r="G40" s="11">
        <f>E40/B40</f>
        <v>2.5</v>
      </c>
    </row>
    <row r="41" spans="1:7" ht="16.5" customHeight="1">
      <c r="A41" s="2" t="s">
        <v>42</v>
      </c>
      <c r="B41" s="7">
        <f>SUM(B42:B43)</f>
        <v>572</v>
      </c>
      <c r="C41" s="7">
        <f t="shared" si="4"/>
        <v>530</v>
      </c>
      <c r="D41" s="7">
        <f>SUM(D42:D43)</f>
        <v>530</v>
      </c>
      <c r="E41" s="7">
        <f>SUM(E42:E43)</f>
        <v>1401</v>
      </c>
      <c r="F41" s="11">
        <f>E41/D41</f>
        <v>2.6433962264150943</v>
      </c>
      <c r="G41" s="11">
        <f>E41/B41</f>
        <v>2.449300699300699</v>
      </c>
    </row>
    <row r="42" spans="1:7" ht="16.5" customHeight="1">
      <c r="A42" s="3" t="s">
        <v>20</v>
      </c>
      <c r="B42" s="7">
        <v>572</v>
      </c>
      <c r="C42" s="7">
        <f t="shared" si="4"/>
        <v>530</v>
      </c>
      <c r="D42" s="7">
        <v>530</v>
      </c>
      <c r="E42" s="7">
        <v>776</v>
      </c>
      <c r="F42" s="11">
        <f>E42/D42</f>
        <v>1.4641509433962263</v>
      </c>
      <c r="G42" s="11">
        <f>E42/B42</f>
        <v>1.3566433566433567</v>
      </c>
    </row>
    <row r="43" spans="1:7" ht="16.5" customHeight="1">
      <c r="A43" s="3" t="s">
        <v>43</v>
      </c>
      <c r="B43" s="7">
        <v>0</v>
      </c>
      <c r="C43" s="7">
        <f t="shared" si="4"/>
        <v>0</v>
      </c>
      <c r="D43" s="7">
        <v>0</v>
      </c>
      <c r="E43" s="7">
        <v>625</v>
      </c>
      <c r="F43" s="11"/>
      <c r="G43" s="11"/>
    </row>
    <row r="44" spans="1:7" ht="16.5" customHeight="1">
      <c r="A44" s="2" t="s">
        <v>44</v>
      </c>
      <c r="B44" s="7">
        <v>0</v>
      </c>
      <c r="C44" s="7">
        <f aca="true" t="shared" si="5" ref="C44:C57">D44</f>
        <v>0</v>
      </c>
      <c r="D44" s="7">
        <v>0</v>
      </c>
      <c r="E44" s="7">
        <f>SUM(E45:E45)</f>
        <v>21</v>
      </c>
      <c r="F44" s="11"/>
      <c r="G44" s="11"/>
    </row>
    <row r="45" spans="1:7" ht="16.5" customHeight="1">
      <c r="A45" s="3" t="s">
        <v>45</v>
      </c>
      <c r="B45" s="7">
        <v>0</v>
      </c>
      <c r="C45" s="7">
        <f t="shared" si="5"/>
        <v>0</v>
      </c>
      <c r="D45" s="7">
        <v>0</v>
      </c>
      <c r="E45" s="7">
        <v>21</v>
      </c>
      <c r="F45" s="11"/>
      <c r="G45" s="11"/>
    </row>
    <row r="46" spans="1:7" ht="16.5" customHeight="1">
      <c r="A46" s="2" t="s">
        <v>46</v>
      </c>
      <c r="B46" s="7">
        <f>SUM(B47:B48)</f>
        <v>1110</v>
      </c>
      <c r="C46" s="7">
        <f t="shared" si="5"/>
        <v>941</v>
      </c>
      <c r="D46" s="7">
        <f>SUM(D47:D48)</f>
        <v>941</v>
      </c>
      <c r="E46" s="7">
        <f>SUM(E47:E48)</f>
        <v>1243</v>
      </c>
      <c r="F46" s="11">
        <f>E46/D46</f>
        <v>1.3209351753453773</v>
      </c>
      <c r="G46" s="11">
        <f aca="true" t="shared" si="6" ref="G46:G52">E46/B46</f>
        <v>1.11981981981982</v>
      </c>
    </row>
    <row r="47" spans="1:7" ht="16.5" customHeight="1">
      <c r="A47" s="3" t="s">
        <v>20</v>
      </c>
      <c r="B47" s="7">
        <v>963</v>
      </c>
      <c r="C47" s="7">
        <f t="shared" si="5"/>
        <v>941</v>
      </c>
      <c r="D47" s="7">
        <f>941</f>
        <v>941</v>
      </c>
      <c r="E47" s="7">
        <v>1175</v>
      </c>
      <c r="F47" s="11">
        <f>E47/D47</f>
        <v>1.2486716259298618</v>
      </c>
      <c r="G47" s="11">
        <f t="shared" si="6"/>
        <v>1.2201453790238836</v>
      </c>
    </row>
    <row r="48" spans="1:7" ht="16.5" customHeight="1">
      <c r="A48" s="3" t="s">
        <v>47</v>
      </c>
      <c r="B48" s="7">
        <v>147</v>
      </c>
      <c r="C48" s="7">
        <f t="shared" si="5"/>
        <v>0</v>
      </c>
      <c r="D48" s="7">
        <v>0</v>
      </c>
      <c r="E48" s="7">
        <v>68</v>
      </c>
      <c r="F48" s="11"/>
      <c r="G48" s="11">
        <f t="shared" si="6"/>
        <v>0.46258503401360546</v>
      </c>
    </row>
    <row r="49" spans="1:7" ht="16.5" customHeight="1">
      <c r="A49" s="2" t="s">
        <v>48</v>
      </c>
      <c r="B49" s="7">
        <v>87</v>
      </c>
      <c r="C49" s="7">
        <f t="shared" si="5"/>
        <v>0</v>
      </c>
      <c r="D49" s="7">
        <v>0</v>
      </c>
      <c r="E49" s="7">
        <f>SUM(E50:E50)</f>
        <v>0</v>
      </c>
      <c r="F49" s="11"/>
      <c r="G49" s="11">
        <f t="shared" si="6"/>
        <v>0</v>
      </c>
    </row>
    <row r="50" spans="1:7" ht="16.5" customHeight="1">
      <c r="A50" s="3" t="s">
        <v>20</v>
      </c>
      <c r="B50" s="7">
        <v>87</v>
      </c>
      <c r="C50" s="7">
        <f t="shared" si="5"/>
        <v>0</v>
      </c>
      <c r="D50" s="7">
        <v>0</v>
      </c>
      <c r="E50" s="7">
        <v>0</v>
      </c>
      <c r="F50" s="11"/>
      <c r="G50" s="11">
        <f t="shared" si="6"/>
        <v>0</v>
      </c>
    </row>
    <row r="51" spans="1:7" ht="16.5" customHeight="1">
      <c r="A51" s="2" t="s">
        <v>49</v>
      </c>
      <c r="B51" s="7">
        <f>SUM(B52:B53)</f>
        <v>6</v>
      </c>
      <c r="C51" s="7">
        <f t="shared" si="5"/>
        <v>0</v>
      </c>
      <c r="D51" s="7">
        <f>SUM(D52:D53)</f>
        <v>0</v>
      </c>
      <c r="E51" s="7">
        <f>SUM(E52:E53)</f>
        <v>27</v>
      </c>
      <c r="F51" s="11"/>
      <c r="G51" s="11">
        <f t="shared" si="6"/>
        <v>4.5</v>
      </c>
    </row>
    <row r="52" spans="1:7" ht="16.5" customHeight="1">
      <c r="A52" s="3" t="s">
        <v>50</v>
      </c>
      <c r="B52" s="7">
        <v>6</v>
      </c>
      <c r="C52" s="7">
        <f t="shared" si="5"/>
        <v>0</v>
      </c>
      <c r="D52" s="7">
        <v>0</v>
      </c>
      <c r="E52" s="7">
        <v>5</v>
      </c>
      <c r="F52" s="11"/>
      <c r="G52" s="11">
        <f t="shared" si="6"/>
        <v>0.8333333333333334</v>
      </c>
    </row>
    <row r="53" spans="1:7" ht="16.5" customHeight="1">
      <c r="A53" s="3" t="s">
        <v>51</v>
      </c>
      <c r="B53" s="7">
        <v>0</v>
      </c>
      <c r="C53" s="7">
        <f t="shared" si="5"/>
        <v>0</v>
      </c>
      <c r="D53" s="7">
        <v>0</v>
      </c>
      <c r="E53" s="7">
        <v>22</v>
      </c>
      <c r="F53" s="11"/>
      <c r="G53" s="11"/>
    </row>
    <row r="54" spans="1:7" ht="16.5" customHeight="1">
      <c r="A54" s="2" t="s">
        <v>52</v>
      </c>
      <c r="B54" s="7">
        <v>3</v>
      </c>
      <c r="C54" s="7">
        <f t="shared" si="5"/>
        <v>0</v>
      </c>
      <c r="D54" s="7">
        <v>0</v>
      </c>
      <c r="E54" s="7">
        <f>SUM(E55:E55)</f>
        <v>3</v>
      </c>
      <c r="F54" s="11"/>
      <c r="G54" s="11">
        <f aca="true" t="shared" si="7" ref="G54:G59">E54/B54</f>
        <v>1</v>
      </c>
    </row>
    <row r="55" spans="1:7" ht="16.5" customHeight="1">
      <c r="A55" s="3" t="s">
        <v>53</v>
      </c>
      <c r="B55" s="7">
        <v>3</v>
      </c>
      <c r="C55" s="7">
        <f t="shared" si="5"/>
        <v>0</v>
      </c>
      <c r="D55" s="7">
        <v>0</v>
      </c>
      <c r="E55" s="7">
        <v>3</v>
      </c>
      <c r="F55" s="11"/>
      <c r="G55" s="11">
        <f t="shared" si="7"/>
        <v>1</v>
      </c>
    </row>
    <row r="56" spans="1:7" ht="16.5" customHeight="1">
      <c r="A56" s="2" t="s">
        <v>54</v>
      </c>
      <c r="B56" s="7">
        <f>SUM(B57:B57)</f>
        <v>50</v>
      </c>
      <c r="C56" s="7">
        <f t="shared" si="5"/>
        <v>51</v>
      </c>
      <c r="D56" s="7">
        <f>SUM(D57:D57)</f>
        <v>51</v>
      </c>
      <c r="E56" s="7">
        <f>SUM(E57:E57)</f>
        <v>60</v>
      </c>
      <c r="F56" s="11">
        <f aca="true" t="shared" si="8" ref="F56:F61">E56/D56</f>
        <v>1.1764705882352942</v>
      </c>
      <c r="G56" s="11">
        <f t="shared" si="7"/>
        <v>1.2</v>
      </c>
    </row>
    <row r="57" spans="1:7" ht="16.5" customHeight="1">
      <c r="A57" s="3" t="s">
        <v>20</v>
      </c>
      <c r="B57" s="7">
        <v>50</v>
      </c>
      <c r="C57" s="7">
        <f t="shared" si="5"/>
        <v>51</v>
      </c>
      <c r="D57" s="7">
        <v>51</v>
      </c>
      <c r="E57" s="7">
        <v>60</v>
      </c>
      <c r="F57" s="11">
        <f t="shared" si="8"/>
        <v>1.1764705882352942</v>
      </c>
      <c r="G57" s="11">
        <f t="shared" si="7"/>
        <v>1.2</v>
      </c>
    </row>
    <row r="58" spans="1:7" ht="16.5" customHeight="1">
      <c r="A58" s="2" t="s">
        <v>55</v>
      </c>
      <c r="B58" s="7">
        <f>SUM(B59:B59)</f>
        <v>49</v>
      </c>
      <c r="C58" s="7">
        <f aca="true" t="shared" si="9" ref="C58:C78">D58</f>
        <v>40</v>
      </c>
      <c r="D58" s="7">
        <f>SUM(D59:D59)</f>
        <v>40</v>
      </c>
      <c r="E58" s="7">
        <f>SUM(E59:E59)</f>
        <v>42</v>
      </c>
      <c r="F58" s="11">
        <f t="shared" si="8"/>
        <v>1.05</v>
      </c>
      <c r="G58" s="11">
        <f t="shared" si="7"/>
        <v>0.8571428571428571</v>
      </c>
    </row>
    <row r="59" spans="1:7" ht="16.5" customHeight="1">
      <c r="A59" s="3" t="s">
        <v>20</v>
      </c>
      <c r="B59" s="7">
        <v>49</v>
      </c>
      <c r="C59" s="7">
        <f t="shared" si="9"/>
        <v>40</v>
      </c>
      <c r="D59" s="7">
        <v>40</v>
      </c>
      <c r="E59" s="7">
        <v>42</v>
      </c>
      <c r="F59" s="11">
        <f t="shared" si="8"/>
        <v>1.05</v>
      </c>
      <c r="G59" s="11">
        <f t="shared" si="7"/>
        <v>0.8571428571428571</v>
      </c>
    </row>
    <row r="60" spans="1:7" ht="16.5" customHeight="1">
      <c r="A60" s="2" t="s">
        <v>56</v>
      </c>
      <c r="B60" s="7">
        <f>SUM(B61:B62)</f>
        <v>343</v>
      </c>
      <c r="C60" s="7">
        <f t="shared" si="9"/>
        <v>205</v>
      </c>
      <c r="D60" s="7">
        <f>SUM(D61:D62)</f>
        <v>205</v>
      </c>
      <c r="E60" s="7">
        <f>SUM(E61:E62)</f>
        <v>377</v>
      </c>
      <c r="F60" s="11">
        <f t="shared" si="8"/>
        <v>1.8390243902439025</v>
      </c>
      <c r="G60" s="11">
        <f aca="true" t="shared" si="10" ref="G60:G72">E60/B60</f>
        <v>1.099125364431487</v>
      </c>
    </row>
    <row r="61" spans="1:7" ht="16.5" customHeight="1">
      <c r="A61" s="3" t="s">
        <v>20</v>
      </c>
      <c r="B61" s="7">
        <v>294</v>
      </c>
      <c r="C61" s="7">
        <f t="shared" si="9"/>
        <v>205</v>
      </c>
      <c r="D61" s="7">
        <f>200+5</f>
        <v>205</v>
      </c>
      <c r="E61" s="7">
        <v>312</v>
      </c>
      <c r="F61" s="11">
        <f t="shared" si="8"/>
        <v>1.5219512195121951</v>
      </c>
      <c r="G61" s="11">
        <f t="shared" si="10"/>
        <v>1.0612244897959184</v>
      </c>
    </row>
    <row r="62" spans="1:7" ht="16.5" customHeight="1">
      <c r="A62" s="3" t="s">
        <v>57</v>
      </c>
      <c r="B62" s="7">
        <v>49</v>
      </c>
      <c r="C62" s="7">
        <f t="shared" si="9"/>
        <v>0</v>
      </c>
      <c r="D62" s="7">
        <v>0</v>
      </c>
      <c r="E62" s="7">
        <v>65</v>
      </c>
      <c r="F62" s="11"/>
      <c r="G62" s="11">
        <f t="shared" si="10"/>
        <v>1.3265306122448979</v>
      </c>
    </row>
    <row r="63" spans="1:7" ht="16.5" customHeight="1">
      <c r="A63" s="2" t="s">
        <v>58</v>
      </c>
      <c r="B63" s="7">
        <f>SUM(B64:B65)</f>
        <v>760</v>
      </c>
      <c r="C63" s="7">
        <f t="shared" si="9"/>
        <v>565</v>
      </c>
      <c r="D63" s="7">
        <f>SUM(D64:D65)</f>
        <v>565</v>
      </c>
      <c r="E63" s="7">
        <f>SUM(E64:E65)</f>
        <v>748</v>
      </c>
      <c r="F63" s="11">
        <f>E63/D63</f>
        <v>1.3238938053097344</v>
      </c>
      <c r="G63" s="11">
        <f t="shared" si="10"/>
        <v>0.9842105263157894</v>
      </c>
    </row>
    <row r="64" spans="1:7" ht="16.5" customHeight="1">
      <c r="A64" s="3" t="s">
        <v>20</v>
      </c>
      <c r="B64" s="7">
        <v>752</v>
      </c>
      <c r="C64" s="7">
        <f t="shared" si="9"/>
        <v>565</v>
      </c>
      <c r="D64" s="7">
        <f>565</f>
        <v>565</v>
      </c>
      <c r="E64" s="7">
        <v>748</v>
      </c>
      <c r="F64" s="11">
        <f>E64/D64</f>
        <v>1.3238938053097344</v>
      </c>
      <c r="G64" s="11">
        <f t="shared" si="10"/>
        <v>0.9946808510638298</v>
      </c>
    </row>
    <row r="65" spans="1:7" ht="16.5" customHeight="1">
      <c r="A65" s="3" t="s">
        <v>59</v>
      </c>
      <c r="B65" s="7">
        <v>8</v>
      </c>
      <c r="C65" s="7">
        <f t="shared" si="9"/>
        <v>0</v>
      </c>
      <c r="D65" s="7">
        <v>0</v>
      </c>
      <c r="E65" s="7">
        <v>0</v>
      </c>
      <c r="F65" s="11"/>
      <c r="G65" s="11">
        <f t="shared" si="10"/>
        <v>0</v>
      </c>
    </row>
    <row r="66" spans="1:7" ht="16.5" customHeight="1">
      <c r="A66" s="2" t="s">
        <v>60</v>
      </c>
      <c r="B66" s="7">
        <f>SUM(B67:B68)</f>
        <v>1259</v>
      </c>
      <c r="C66" s="7">
        <f t="shared" si="9"/>
        <v>1175</v>
      </c>
      <c r="D66" s="7">
        <f>SUM(D67:D68)</f>
        <v>1175</v>
      </c>
      <c r="E66" s="7">
        <f>SUM(E67:E68)</f>
        <v>1336</v>
      </c>
      <c r="F66" s="11">
        <f>E66/D66</f>
        <v>1.1370212765957446</v>
      </c>
      <c r="G66" s="11">
        <f t="shared" si="10"/>
        <v>1.0611596505162828</v>
      </c>
    </row>
    <row r="67" spans="1:7" ht="16.5" customHeight="1">
      <c r="A67" s="3" t="s">
        <v>20</v>
      </c>
      <c r="B67" s="7">
        <v>1203</v>
      </c>
      <c r="C67" s="7">
        <f t="shared" si="9"/>
        <v>1175</v>
      </c>
      <c r="D67" s="7">
        <v>1175</v>
      </c>
      <c r="E67" s="7">
        <v>396</v>
      </c>
      <c r="F67" s="11">
        <f>E67/D67</f>
        <v>0.33702127659574466</v>
      </c>
      <c r="G67" s="11">
        <f t="shared" si="10"/>
        <v>0.32917705735660846</v>
      </c>
    </row>
    <row r="68" spans="1:7" ht="16.5" customHeight="1">
      <c r="A68" s="3" t="s">
        <v>61</v>
      </c>
      <c r="B68" s="7">
        <v>56</v>
      </c>
      <c r="C68" s="7">
        <f t="shared" si="9"/>
        <v>0</v>
      </c>
      <c r="D68" s="7">
        <v>0</v>
      </c>
      <c r="E68" s="7">
        <v>940</v>
      </c>
      <c r="F68" s="11"/>
      <c r="G68" s="11">
        <f t="shared" si="10"/>
        <v>16.785714285714285</v>
      </c>
    </row>
    <row r="69" spans="1:7" ht="16.5" customHeight="1">
      <c r="A69" s="2" t="s">
        <v>62</v>
      </c>
      <c r="B69" s="7">
        <f>SUM(B70:B70)</f>
        <v>336</v>
      </c>
      <c r="C69" s="7">
        <f t="shared" si="9"/>
        <v>245</v>
      </c>
      <c r="D69" s="7">
        <f>SUM(D70:D70)</f>
        <v>245</v>
      </c>
      <c r="E69" s="7">
        <f>SUM(E70:E70)</f>
        <v>344</v>
      </c>
      <c r="F69" s="11">
        <f>E69/D69</f>
        <v>1.4040816326530612</v>
      </c>
      <c r="G69" s="11">
        <f t="shared" si="10"/>
        <v>1.0238095238095237</v>
      </c>
    </row>
    <row r="70" spans="1:7" ht="16.5" customHeight="1">
      <c r="A70" s="3" t="s">
        <v>20</v>
      </c>
      <c r="B70" s="7">
        <v>336</v>
      </c>
      <c r="C70" s="7">
        <f t="shared" si="9"/>
        <v>245</v>
      </c>
      <c r="D70" s="7">
        <v>245</v>
      </c>
      <c r="E70" s="7">
        <v>344</v>
      </c>
      <c r="F70" s="11">
        <f>E70/D70</f>
        <v>1.4040816326530612</v>
      </c>
      <c r="G70" s="11">
        <f t="shared" si="10"/>
        <v>1.0238095238095237</v>
      </c>
    </row>
    <row r="71" spans="1:7" ht="16.5" customHeight="1">
      <c r="A71" s="2" t="s">
        <v>63</v>
      </c>
      <c r="B71" s="7">
        <f>SUM(B72:B73)</f>
        <v>121</v>
      </c>
      <c r="C71" s="7">
        <f t="shared" si="9"/>
        <v>118</v>
      </c>
      <c r="D71" s="7">
        <f>SUM(D72:D73)</f>
        <v>118</v>
      </c>
      <c r="E71" s="7">
        <f>SUM(E72:E73)</f>
        <v>137</v>
      </c>
      <c r="F71" s="11">
        <f>E71/D71</f>
        <v>1.1610169491525424</v>
      </c>
      <c r="G71" s="11">
        <f t="shared" si="10"/>
        <v>1.1322314049586777</v>
      </c>
    </row>
    <row r="72" spans="1:7" ht="16.5" customHeight="1">
      <c r="A72" s="3" t="s">
        <v>20</v>
      </c>
      <c r="B72" s="7">
        <v>121</v>
      </c>
      <c r="C72" s="7">
        <f t="shared" si="9"/>
        <v>118</v>
      </c>
      <c r="D72" s="7">
        <v>118</v>
      </c>
      <c r="E72" s="7">
        <v>122</v>
      </c>
      <c r="F72" s="11">
        <f>E72/D72</f>
        <v>1.0338983050847457</v>
      </c>
      <c r="G72" s="11">
        <f t="shared" si="10"/>
        <v>1.0082644628099173</v>
      </c>
    </row>
    <row r="73" spans="1:7" ht="16.5" customHeight="1">
      <c r="A73" s="3" t="s">
        <v>64</v>
      </c>
      <c r="B73" s="7">
        <v>0</v>
      </c>
      <c r="C73" s="7">
        <f t="shared" si="9"/>
        <v>0</v>
      </c>
      <c r="D73" s="7">
        <v>0</v>
      </c>
      <c r="E73" s="7">
        <v>15</v>
      </c>
      <c r="F73" s="11"/>
      <c r="G73" s="11"/>
    </row>
    <row r="74" spans="1:7" ht="16.5" customHeight="1">
      <c r="A74" s="2" t="s">
        <v>65</v>
      </c>
      <c r="B74" s="7">
        <f>SUM(B75:B76)</f>
        <v>826</v>
      </c>
      <c r="C74" s="7">
        <f t="shared" si="9"/>
        <v>713</v>
      </c>
      <c r="D74" s="7">
        <f>SUM(D75:D76)</f>
        <v>713</v>
      </c>
      <c r="E74" s="7">
        <f>SUM(E75:E76)</f>
        <v>711</v>
      </c>
      <c r="F74" s="11">
        <f>E74/D74</f>
        <v>0.9971949509116409</v>
      </c>
      <c r="G74" s="11">
        <f aca="true" t="shared" si="11" ref="G74:G81">E74/B74</f>
        <v>0.860774818401937</v>
      </c>
    </row>
    <row r="75" spans="1:7" ht="16.5" customHeight="1">
      <c r="A75" s="3" t="s">
        <v>20</v>
      </c>
      <c r="B75" s="7">
        <v>794</v>
      </c>
      <c r="C75" s="7">
        <f t="shared" si="9"/>
        <v>713</v>
      </c>
      <c r="D75" s="7">
        <f>696+2+47-32</f>
        <v>713</v>
      </c>
      <c r="E75" s="7">
        <v>547</v>
      </c>
      <c r="F75" s="11">
        <f>E75/D75</f>
        <v>0.7671809256661991</v>
      </c>
      <c r="G75" s="11">
        <f t="shared" si="11"/>
        <v>0.6889168765743073</v>
      </c>
    </row>
    <row r="76" spans="1:7" ht="16.5" customHeight="1">
      <c r="A76" s="3" t="s">
        <v>66</v>
      </c>
      <c r="B76" s="7">
        <v>32</v>
      </c>
      <c r="C76" s="7">
        <f t="shared" si="9"/>
        <v>0</v>
      </c>
      <c r="D76" s="7">
        <v>0</v>
      </c>
      <c r="E76" s="7">
        <v>164</v>
      </c>
      <c r="F76" s="11"/>
      <c r="G76" s="11">
        <f t="shared" si="11"/>
        <v>5.125</v>
      </c>
    </row>
    <row r="77" spans="1:7" ht="16.5" customHeight="1">
      <c r="A77" s="2" t="s">
        <v>67</v>
      </c>
      <c r="B77" s="7">
        <f>SUM(B78:B78)</f>
        <v>6647</v>
      </c>
      <c r="C77" s="7">
        <f t="shared" si="9"/>
        <v>5489</v>
      </c>
      <c r="D77" s="7">
        <f>SUM(D78:D78)</f>
        <v>5489</v>
      </c>
      <c r="E77" s="7">
        <f>SUM(E78:E78)</f>
        <v>8119</v>
      </c>
      <c r="F77" s="11">
        <f>E77/D77</f>
        <v>1.4791400983785754</v>
      </c>
      <c r="G77" s="11">
        <f t="shared" si="11"/>
        <v>1.221453287197232</v>
      </c>
    </row>
    <row r="78" spans="1:7" ht="16.5" customHeight="1">
      <c r="A78" s="3" t="s">
        <v>68</v>
      </c>
      <c r="B78" s="7">
        <v>6647</v>
      </c>
      <c r="C78" s="7">
        <f t="shared" si="9"/>
        <v>5489</v>
      </c>
      <c r="D78" s="7">
        <f>1504+4782-797</f>
        <v>5489</v>
      </c>
      <c r="E78" s="7">
        <v>8119</v>
      </c>
      <c r="F78" s="11">
        <f>E78/D78</f>
        <v>1.4791400983785754</v>
      </c>
      <c r="G78" s="11">
        <f t="shared" si="11"/>
        <v>1.221453287197232</v>
      </c>
    </row>
    <row r="79" spans="1:7" ht="16.5" customHeight="1">
      <c r="A79" s="2" t="s">
        <v>369</v>
      </c>
      <c r="B79" s="7">
        <f>B80</f>
        <v>35</v>
      </c>
      <c r="C79" s="7">
        <f>C80</f>
        <v>6</v>
      </c>
      <c r="D79" s="7">
        <f>D80</f>
        <v>6</v>
      </c>
      <c r="E79" s="7">
        <f>E80</f>
        <v>81</v>
      </c>
      <c r="F79" s="11">
        <f>E79/D79</f>
        <v>13.5</v>
      </c>
      <c r="G79" s="11">
        <f t="shared" si="11"/>
        <v>2.3142857142857145</v>
      </c>
    </row>
    <row r="80" spans="1:7" ht="16.5" customHeight="1">
      <c r="A80" s="2" t="s">
        <v>69</v>
      </c>
      <c r="B80" s="7">
        <f>SUM(B81:B82)</f>
        <v>35</v>
      </c>
      <c r="C80" s="7">
        <f>SUM(C81:C82)</f>
        <v>6</v>
      </c>
      <c r="D80" s="7">
        <f>SUM(D81:D82)</f>
        <v>6</v>
      </c>
      <c r="E80" s="7">
        <f>SUM(E81:E82)</f>
        <v>81</v>
      </c>
      <c r="F80" s="11">
        <f>E80/D80</f>
        <v>13.5</v>
      </c>
      <c r="G80" s="11">
        <f t="shared" si="11"/>
        <v>2.3142857142857145</v>
      </c>
    </row>
    <row r="81" spans="1:7" ht="16.5" customHeight="1">
      <c r="A81" s="3" t="s">
        <v>70</v>
      </c>
      <c r="B81" s="7">
        <v>35</v>
      </c>
      <c r="C81" s="8">
        <v>6</v>
      </c>
      <c r="D81" s="7">
        <v>6</v>
      </c>
      <c r="E81" s="7">
        <v>25</v>
      </c>
      <c r="F81" s="11">
        <f>E81/D81</f>
        <v>4.166666666666667</v>
      </c>
      <c r="G81" s="11">
        <f t="shared" si="11"/>
        <v>0.7142857142857143</v>
      </c>
    </row>
    <row r="82" spans="1:7" ht="16.5" customHeight="1">
      <c r="A82" s="3" t="s">
        <v>71</v>
      </c>
      <c r="B82" s="7">
        <v>0</v>
      </c>
      <c r="C82" s="8"/>
      <c r="D82" s="7"/>
      <c r="E82" s="7">
        <v>56</v>
      </c>
      <c r="F82" s="11"/>
      <c r="G82" s="11"/>
    </row>
    <row r="83" spans="1:7" ht="16.5" customHeight="1">
      <c r="A83" s="2" t="s">
        <v>370</v>
      </c>
      <c r="B83" s="7">
        <f>SUM(B84,B87,B93,B96,B99,B103)</f>
        <v>9562</v>
      </c>
      <c r="C83" s="7">
        <f>SUM(C84,C87,C93,C96,C99,C103)</f>
        <v>8837</v>
      </c>
      <c r="D83" s="7">
        <f>SUM(D84,D87,D93,D96,D99,D103)</f>
        <v>8837</v>
      </c>
      <c r="E83" s="7">
        <f>SUM(E84,E87,E93,E96,E99,E103)</f>
        <v>10973</v>
      </c>
      <c r="F83" s="11">
        <f aca="true" t="shared" si="12" ref="F83:F88">E83/D83</f>
        <v>1.2417109878918184</v>
      </c>
      <c r="G83" s="11">
        <f aca="true" t="shared" si="13" ref="G83:G88">E83/B83</f>
        <v>1.1475632712821586</v>
      </c>
    </row>
    <row r="84" spans="1:7" ht="16.5" customHeight="1">
      <c r="A84" s="2" t="s">
        <v>72</v>
      </c>
      <c r="B84" s="7">
        <f>SUM(B85:B86)</f>
        <v>510</v>
      </c>
      <c r="C84" s="7">
        <f>D84</f>
        <v>318</v>
      </c>
      <c r="D84" s="7">
        <f>SUM(D85:D86)</f>
        <v>318</v>
      </c>
      <c r="E84" s="7">
        <f>SUM(E85:E86)</f>
        <v>551</v>
      </c>
      <c r="F84" s="11">
        <f t="shared" si="12"/>
        <v>1.7327044025157232</v>
      </c>
      <c r="G84" s="11">
        <f t="shared" si="13"/>
        <v>1.080392156862745</v>
      </c>
    </row>
    <row r="85" spans="1:7" ht="16.5" customHeight="1">
      <c r="A85" s="3" t="s">
        <v>73</v>
      </c>
      <c r="B85" s="7">
        <v>45</v>
      </c>
      <c r="C85" s="7">
        <f aca="true" t="shared" si="14" ref="C85:C100">D85</f>
        <v>42</v>
      </c>
      <c r="D85" s="7">
        <v>42</v>
      </c>
      <c r="E85" s="7">
        <v>75</v>
      </c>
      <c r="F85" s="11">
        <f t="shared" si="12"/>
        <v>1.7857142857142858</v>
      </c>
      <c r="G85" s="11">
        <f t="shared" si="13"/>
        <v>1.6666666666666667</v>
      </c>
    </row>
    <row r="86" spans="1:7" ht="16.5" customHeight="1">
      <c r="A86" s="3" t="s">
        <v>74</v>
      </c>
      <c r="B86" s="7">
        <v>465</v>
      </c>
      <c r="C86" s="7">
        <f t="shared" si="14"/>
        <v>276</v>
      </c>
      <c r="D86" s="7">
        <v>276</v>
      </c>
      <c r="E86" s="7">
        <v>476</v>
      </c>
      <c r="F86" s="11">
        <f t="shared" si="12"/>
        <v>1.7246376811594204</v>
      </c>
      <c r="G86" s="11">
        <f t="shared" si="13"/>
        <v>1.0236559139784946</v>
      </c>
    </row>
    <row r="87" spans="1:7" ht="16.5" customHeight="1">
      <c r="A87" s="2" t="s">
        <v>75</v>
      </c>
      <c r="B87" s="7">
        <f>SUM(B88:B92)</f>
        <v>6125</v>
      </c>
      <c r="C87" s="7">
        <f t="shared" si="14"/>
        <v>4724</v>
      </c>
      <c r="D87" s="7">
        <f>SUM(D88:D92)</f>
        <v>4724</v>
      </c>
      <c r="E87" s="7">
        <f>SUM(E88:E92)</f>
        <v>6273</v>
      </c>
      <c r="F87" s="11">
        <f t="shared" si="12"/>
        <v>1.327900084674005</v>
      </c>
      <c r="G87" s="11">
        <f t="shared" si="13"/>
        <v>1.0241632653061223</v>
      </c>
    </row>
    <row r="88" spans="1:7" ht="16.5" customHeight="1">
      <c r="A88" s="3" t="s">
        <v>20</v>
      </c>
      <c r="B88" s="7">
        <v>4285</v>
      </c>
      <c r="C88" s="7">
        <f t="shared" si="14"/>
        <v>3665</v>
      </c>
      <c r="D88" s="7">
        <v>3665</v>
      </c>
      <c r="E88" s="7">
        <v>4620</v>
      </c>
      <c r="F88" s="11">
        <f t="shared" si="12"/>
        <v>1.2605729877216916</v>
      </c>
      <c r="G88" s="11">
        <f t="shared" si="13"/>
        <v>1.0781796966161026</v>
      </c>
    </row>
    <row r="89" spans="1:7" ht="16.5" customHeight="1">
      <c r="A89" s="3" t="s">
        <v>21</v>
      </c>
      <c r="B89" s="7">
        <v>0</v>
      </c>
      <c r="C89" s="7">
        <f t="shared" si="14"/>
        <v>0</v>
      </c>
      <c r="D89" s="7">
        <v>0</v>
      </c>
      <c r="E89" s="7">
        <v>134</v>
      </c>
      <c r="F89" s="11"/>
      <c r="G89" s="11"/>
    </row>
    <row r="90" spans="1:7" ht="16.5" customHeight="1">
      <c r="A90" s="3" t="s">
        <v>76</v>
      </c>
      <c r="B90" s="7">
        <v>1404</v>
      </c>
      <c r="C90" s="7">
        <f t="shared" si="14"/>
        <v>952</v>
      </c>
      <c r="D90" s="7">
        <v>952</v>
      </c>
      <c r="E90" s="7">
        <v>1148</v>
      </c>
      <c r="F90" s="11">
        <f>E90/D90</f>
        <v>1.2058823529411764</v>
      </c>
      <c r="G90" s="11">
        <f aca="true" t="shared" si="15" ref="G90:G100">E90/B90</f>
        <v>0.8176638176638177</v>
      </c>
    </row>
    <row r="91" spans="1:7" ht="16.5" customHeight="1">
      <c r="A91" s="3" t="s">
        <v>77</v>
      </c>
      <c r="B91" s="7">
        <v>124</v>
      </c>
      <c r="C91" s="7">
        <f t="shared" si="14"/>
        <v>107</v>
      </c>
      <c r="D91" s="7">
        <v>107</v>
      </c>
      <c r="E91" s="7">
        <v>107</v>
      </c>
      <c r="F91" s="11">
        <f>E91/D91</f>
        <v>1</v>
      </c>
      <c r="G91" s="11">
        <f t="shared" si="15"/>
        <v>0.8629032258064516</v>
      </c>
    </row>
    <row r="92" spans="1:7" ht="16.5" customHeight="1">
      <c r="A92" s="3" t="s">
        <v>78</v>
      </c>
      <c r="B92" s="7">
        <v>312</v>
      </c>
      <c r="C92" s="7">
        <f t="shared" si="14"/>
        <v>0</v>
      </c>
      <c r="D92" s="7">
        <v>0</v>
      </c>
      <c r="E92" s="7">
        <v>264</v>
      </c>
      <c r="F92" s="11"/>
      <c r="G92" s="11">
        <f t="shared" si="15"/>
        <v>0.8461538461538461</v>
      </c>
    </row>
    <row r="93" spans="1:7" ht="16.5" customHeight="1">
      <c r="A93" s="2" t="s">
        <v>79</v>
      </c>
      <c r="B93" s="7">
        <f>SUM(B94:B95)</f>
        <v>690</v>
      </c>
      <c r="C93" s="7">
        <f t="shared" si="14"/>
        <v>785</v>
      </c>
      <c r="D93" s="7">
        <f>SUM(D94:D95)</f>
        <v>785</v>
      </c>
      <c r="E93" s="7">
        <f>SUM(E94:E95)</f>
        <v>836</v>
      </c>
      <c r="F93" s="11">
        <f>E93/D93</f>
        <v>1.064968152866242</v>
      </c>
      <c r="G93" s="11">
        <f t="shared" si="15"/>
        <v>1.2115942028985507</v>
      </c>
    </row>
    <row r="94" spans="1:7" ht="16.5" customHeight="1">
      <c r="A94" s="3" t="s">
        <v>20</v>
      </c>
      <c r="B94" s="7">
        <v>689</v>
      </c>
      <c r="C94" s="7">
        <f t="shared" si="14"/>
        <v>785</v>
      </c>
      <c r="D94" s="7">
        <v>785</v>
      </c>
      <c r="E94" s="7">
        <v>836</v>
      </c>
      <c r="F94" s="11">
        <f>E94/D94</f>
        <v>1.064968152866242</v>
      </c>
      <c r="G94" s="11">
        <f t="shared" si="15"/>
        <v>1.2133526850507983</v>
      </c>
    </row>
    <row r="95" spans="1:7" ht="16.5" customHeight="1">
      <c r="A95" s="3" t="s">
        <v>80</v>
      </c>
      <c r="B95" s="7">
        <v>1</v>
      </c>
      <c r="C95" s="7">
        <f t="shared" si="14"/>
        <v>0</v>
      </c>
      <c r="D95" s="7">
        <v>0</v>
      </c>
      <c r="E95" s="7">
        <v>0</v>
      </c>
      <c r="F95" s="11"/>
      <c r="G95" s="11">
        <f t="shared" si="15"/>
        <v>0</v>
      </c>
    </row>
    <row r="96" spans="1:7" ht="16.5" customHeight="1">
      <c r="A96" s="2" t="s">
        <v>81</v>
      </c>
      <c r="B96" s="7">
        <f>SUM(B97:B98)</f>
        <v>1599</v>
      </c>
      <c r="C96" s="7">
        <f t="shared" si="14"/>
        <v>1685</v>
      </c>
      <c r="D96" s="7">
        <f>SUM(D97:D98)</f>
        <v>1685</v>
      </c>
      <c r="E96" s="7">
        <f>SUM(E97:E98)</f>
        <v>1609</v>
      </c>
      <c r="F96" s="11">
        <f>E96/D96</f>
        <v>0.9548961424332344</v>
      </c>
      <c r="G96" s="11">
        <f t="shared" si="15"/>
        <v>1.0062539086929332</v>
      </c>
    </row>
    <row r="97" spans="1:7" ht="16.5" customHeight="1">
      <c r="A97" s="3" t="s">
        <v>20</v>
      </c>
      <c r="B97" s="7">
        <v>1285</v>
      </c>
      <c r="C97" s="7">
        <f t="shared" si="14"/>
        <v>1685</v>
      </c>
      <c r="D97" s="7">
        <v>1685</v>
      </c>
      <c r="E97" s="7">
        <v>1477</v>
      </c>
      <c r="F97" s="11">
        <f>E97/D97</f>
        <v>0.8765578635014837</v>
      </c>
      <c r="G97" s="11">
        <f t="shared" si="15"/>
        <v>1.1494163424124513</v>
      </c>
    </row>
    <row r="98" spans="1:7" ht="16.5" customHeight="1">
      <c r="A98" s="3" t="s">
        <v>82</v>
      </c>
      <c r="B98" s="7">
        <v>314</v>
      </c>
      <c r="C98" s="7">
        <f t="shared" si="14"/>
        <v>0</v>
      </c>
      <c r="D98" s="7">
        <v>0</v>
      </c>
      <c r="E98" s="7">
        <v>132</v>
      </c>
      <c r="F98" s="11"/>
      <c r="G98" s="11">
        <f t="shared" si="15"/>
        <v>0.42038216560509556</v>
      </c>
    </row>
    <row r="99" spans="1:7" ht="16.5" customHeight="1">
      <c r="A99" s="2" t="s">
        <v>83</v>
      </c>
      <c r="B99" s="7">
        <f>SUM(B100:B102)</f>
        <v>609</v>
      </c>
      <c r="C99" s="7">
        <f t="shared" si="14"/>
        <v>563</v>
      </c>
      <c r="D99" s="7">
        <f>SUM(D100:D102)</f>
        <v>563</v>
      </c>
      <c r="E99" s="7">
        <f>SUM(E100:E102)</f>
        <v>641</v>
      </c>
      <c r="F99" s="11">
        <f>E99/D99</f>
        <v>1.1385435168738898</v>
      </c>
      <c r="G99" s="11">
        <f t="shared" si="15"/>
        <v>1.0525451559934318</v>
      </c>
    </row>
    <row r="100" spans="1:7" ht="16.5" customHeight="1">
      <c r="A100" s="3" t="s">
        <v>20</v>
      </c>
      <c r="B100" s="7">
        <v>523</v>
      </c>
      <c r="C100" s="7">
        <f t="shared" si="14"/>
        <v>563</v>
      </c>
      <c r="D100" s="7">
        <v>563</v>
      </c>
      <c r="E100" s="7">
        <v>589</v>
      </c>
      <c r="F100" s="11">
        <f>E100/D100</f>
        <v>1.0461811722912966</v>
      </c>
      <c r="G100" s="11">
        <f t="shared" si="15"/>
        <v>1.1261950286806883</v>
      </c>
    </row>
    <row r="101" spans="1:7" ht="16.5" customHeight="1">
      <c r="A101" s="3" t="s">
        <v>84</v>
      </c>
      <c r="B101" s="7">
        <v>0</v>
      </c>
      <c r="C101" s="7">
        <f>D101</f>
        <v>0</v>
      </c>
      <c r="D101" s="7">
        <v>0</v>
      </c>
      <c r="E101" s="7">
        <v>4</v>
      </c>
      <c r="F101" s="11"/>
      <c r="G101" s="11"/>
    </row>
    <row r="102" spans="1:7" ht="16.5" customHeight="1">
      <c r="A102" s="3" t="s">
        <v>85</v>
      </c>
      <c r="B102" s="7">
        <v>86</v>
      </c>
      <c r="C102" s="7">
        <f>D102</f>
        <v>0</v>
      </c>
      <c r="D102" s="7">
        <v>0</v>
      </c>
      <c r="E102" s="7">
        <v>48</v>
      </c>
      <c r="F102" s="11"/>
      <c r="G102" s="11">
        <f aca="true" t="shared" si="16" ref="G102:G107">E102/B102</f>
        <v>0.5581395348837209</v>
      </c>
    </row>
    <row r="103" spans="1:7" ht="16.5" customHeight="1">
      <c r="A103" s="2" t="s">
        <v>86</v>
      </c>
      <c r="B103" s="7">
        <f>B104</f>
        <v>29</v>
      </c>
      <c r="C103" s="7">
        <f>C104</f>
        <v>762</v>
      </c>
      <c r="D103" s="7">
        <f>D104</f>
        <v>762</v>
      </c>
      <c r="E103" s="7">
        <f>E104</f>
        <v>1063</v>
      </c>
      <c r="F103" s="11">
        <f>E103/D103</f>
        <v>1.39501312335958</v>
      </c>
      <c r="G103" s="11">
        <f t="shared" si="16"/>
        <v>36.6551724137931</v>
      </c>
    </row>
    <row r="104" spans="1:7" ht="16.5" customHeight="1">
      <c r="A104" s="3" t="s">
        <v>87</v>
      </c>
      <c r="B104" s="7">
        <v>29</v>
      </c>
      <c r="C104" s="7">
        <f>D104</f>
        <v>762</v>
      </c>
      <c r="D104" s="7">
        <v>762</v>
      </c>
      <c r="E104" s="7">
        <v>1063</v>
      </c>
      <c r="F104" s="11">
        <f>E104/D104</f>
        <v>1.39501312335958</v>
      </c>
      <c r="G104" s="11">
        <f t="shared" si="16"/>
        <v>36.6551724137931</v>
      </c>
    </row>
    <row r="105" spans="1:7" ht="16.5" customHeight="1">
      <c r="A105" s="2" t="s">
        <v>371</v>
      </c>
      <c r="B105" s="7">
        <f>SUM(B106,B109,B115,B119,B122,B125,B127)</f>
        <v>44609</v>
      </c>
      <c r="C105" s="7">
        <f>SUM(C106,C109,C115,C119,C122,C125,C127)</f>
        <v>46468</v>
      </c>
      <c r="D105" s="7">
        <f>SUM(D106,D109,D115,D119,D122,D125,D127)</f>
        <v>46468</v>
      </c>
      <c r="E105" s="7">
        <f>SUM(E106,E109,E115,E119,E122,E125,E127)</f>
        <v>51397</v>
      </c>
      <c r="F105" s="11">
        <f>E105/D105</f>
        <v>1.1060729964706895</v>
      </c>
      <c r="G105" s="11">
        <f t="shared" si="16"/>
        <v>1.1521666031518303</v>
      </c>
    </row>
    <row r="106" spans="1:7" ht="16.5" customHeight="1">
      <c r="A106" s="2" t="s">
        <v>88</v>
      </c>
      <c r="B106" s="7">
        <f>SUM(B107:B108)</f>
        <v>346</v>
      </c>
      <c r="C106" s="7">
        <f>D106</f>
        <v>448</v>
      </c>
      <c r="D106" s="7">
        <f>SUM(D107:D108)</f>
        <v>448</v>
      </c>
      <c r="E106" s="7">
        <f>SUM(E107:E108)</f>
        <v>730</v>
      </c>
      <c r="F106" s="11">
        <f>E106/D106</f>
        <v>1.6294642857142858</v>
      </c>
      <c r="G106" s="11">
        <f t="shared" si="16"/>
        <v>2.1098265895953756</v>
      </c>
    </row>
    <row r="107" spans="1:7" ht="16.5" customHeight="1">
      <c r="A107" s="3" t="s">
        <v>21</v>
      </c>
      <c r="B107" s="7">
        <v>346</v>
      </c>
      <c r="C107" s="7">
        <f aca="true" t="shared" si="17" ref="C107:C132">D107</f>
        <v>448</v>
      </c>
      <c r="D107" s="7">
        <v>448</v>
      </c>
      <c r="E107" s="7">
        <v>639</v>
      </c>
      <c r="F107" s="11">
        <f>E107/D107</f>
        <v>1.4263392857142858</v>
      </c>
      <c r="G107" s="11">
        <f t="shared" si="16"/>
        <v>1.846820809248555</v>
      </c>
    </row>
    <row r="108" spans="1:7" ht="16.5" customHeight="1">
      <c r="A108" s="3" t="s">
        <v>89</v>
      </c>
      <c r="B108" s="7">
        <v>0</v>
      </c>
      <c r="C108" s="7">
        <f t="shared" si="17"/>
        <v>0</v>
      </c>
      <c r="D108" s="7">
        <v>0</v>
      </c>
      <c r="E108" s="7">
        <v>91</v>
      </c>
      <c r="F108" s="11"/>
      <c r="G108" s="11"/>
    </row>
    <row r="109" spans="1:7" ht="16.5" customHeight="1">
      <c r="A109" s="2" t="s">
        <v>90</v>
      </c>
      <c r="B109" s="7">
        <f>SUM(B110:B114)</f>
        <v>33857</v>
      </c>
      <c r="C109" s="7">
        <f t="shared" si="17"/>
        <v>28121</v>
      </c>
      <c r="D109" s="7">
        <f>SUM(D110:D114)</f>
        <v>28121</v>
      </c>
      <c r="E109" s="7">
        <f>SUM(E110:E114)</f>
        <v>32095</v>
      </c>
      <c r="F109" s="11">
        <f aca="true" t="shared" si="18" ref="F109:F115">E109/D109</f>
        <v>1.1413178763201877</v>
      </c>
      <c r="G109" s="11">
        <f aca="true" t="shared" si="19" ref="G109:G115">E109/B109</f>
        <v>0.9479575863189296</v>
      </c>
    </row>
    <row r="110" spans="1:7" ht="16.5" customHeight="1">
      <c r="A110" s="3" t="s">
        <v>91</v>
      </c>
      <c r="B110" s="7">
        <v>2190</v>
      </c>
      <c r="C110" s="7">
        <f t="shared" si="17"/>
        <v>1462</v>
      </c>
      <c r="D110" s="7">
        <v>1462</v>
      </c>
      <c r="E110" s="7">
        <v>2816</v>
      </c>
      <c r="F110" s="11">
        <f t="shared" si="18"/>
        <v>1.9261285909712722</v>
      </c>
      <c r="G110" s="11">
        <f t="shared" si="19"/>
        <v>1.2858447488584475</v>
      </c>
    </row>
    <row r="111" spans="1:7" ht="16.5" customHeight="1">
      <c r="A111" s="3" t="s">
        <v>92</v>
      </c>
      <c r="B111" s="7">
        <v>7439</v>
      </c>
      <c r="C111" s="7">
        <f t="shared" si="17"/>
        <v>9218</v>
      </c>
      <c r="D111" s="7">
        <v>9218</v>
      </c>
      <c r="E111" s="7">
        <v>7507</v>
      </c>
      <c r="F111" s="11">
        <f t="shared" si="18"/>
        <v>0.8143848991104361</v>
      </c>
      <c r="G111" s="11">
        <f t="shared" si="19"/>
        <v>1.0091410135770937</v>
      </c>
    </row>
    <row r="112" spans="1:7" ht="16.5" customHeight="1">
      <c r="A112" s="3" t="s">
        <v>93</v>
      </c>
      <c r="B112" s="7">
        <v>7867</v>
      </c>
      <c r="C112" s="7">
        <f t="shared" si="17"/>
        <v>6421</v>
      </c>
      <c r="D112" s="7">
        <v>6421</v>
      </c>
      <c r="E112" s="7">
        <v>7586</v>
      </c>
      <c r="F112" s="11">
        <f t="shared" si="18"/>
        <v>1.1814359134091263</v>
      </c>
      <c r="G112" s="11">
        <f t="shared" si="19"/>
        <v>0.9642811745265031</v>
      </c>
    </row>
    <row r="113" spans="1:7" ht="16.5" customHeight="1">
      <c r="A113" s="3" t="s">
        <v>94</v>
      </c>
      <c r="B113" s="7">
        <v>4410</v>
      </c>
      <c r="C113" s="7">
        <f t="shared" si="17"/>
        <v>3465</v>
      </c>
      <c r="D113" s="7">
        <v>3465</v>
      </c>
      <c r="E113" s="7">
        <v>4597</v>
      </c>
      <c r="F113" s="11">
        <f t="shared" si="18"/>
        <v>1.3266955266955267</v>
      </c>
      <c r="G113" s="11">
        <f t="shared" si="19"/>
        <v>1.0424036281179139</v>
      </c>
    </row>
    <row r="114" spans="1:7" ht="16.5" customHeight="1">
      <c r="A114" s="3" t="s">
        <v>95</v>
      </c>
      <c r="B114" s="7">
        <v>11951</v>
      </c>
      <c r="C114" s="7">
        <f t="shared" si="17"/>
        <v>7555</v>
      </c>
      <c r="D114" s="7">
        <f>6555+1000</f>
        <v>7555</v>
      </c>
      <c r="E114" s="7">
        <v>9589</v>
      </c>
      <c r="F114" s="11">
        <f t="shared" si="18"/>
        <v>1.2692256783587028</v>
      </c>
      <c r="G114" s="11">
        <f t="shared" si="19"/>
        <v>0.8023596351769726</v>
      </c>
    </row>
    <row r="115" spans="1:7" ht="16.5" customHeight="1">
      <c r="A115" s="2" t="s">
        <v>96</v>
      </c>
      <c r="B115" s="7">
        <f>SUM(B116:B118)</f>
        <v>1749</v>
      </c>
      <c r="C115" s="7">
        <f t="shared" si="17"/>
        <v>733</v>
      </c>
      <c r="D115" s="7">
        <f>SUM(D116:D118)</f>
        <v>733</v>
      </c>
      <c r="E115" s="7">
        <f>SUM(E116:E118)</f>
        <v>1382</v>
      </c>
      <c r="F115" s="11">
        <f t="shared" si="18"/>
        <v>1.8854024556616644</v>
      </c>
      <c r="G115" s="11">
        <f t="shared" si="19"/>
        <v>0.7901658090337336</v>
      </c>
    </row>
    <row r="116" spans="1:7" ht="16.5" customHeight="1">
      <c r="A116" s="3" t="s">
        <v>97</v>
      </c>
      <c r="B116" s="7">
        <v>0</v>
      </c>
      <c r="C116" s="7">
        <f t="shared" si="17"/>
        <v>0</v>
      </c>
      <c r="D116" s="7">
        <v>0</v>
      </c>
      <c r="E116" s="7">
        <v>36</v>
      </c>
      <c r="F116" s="11"/>
      <c r="G116" s="11"/>
    </row>
    <row r="117" spans="1:7" ht="16.5" customHeight="1">
      <c r="A117" s="3" t="s">
        <v>98</v>
      </c>
      <c r="B117" s="7">
        <v>431</v>
      </c>
      <c r="C117" s="7">
        <f t="shared" si="17"/>
        <v>733</v>
      </c>
      <c r="D117" s="7">
        <v>733</v>
      </c>
      <c r="E117" s="7">
        <v>227</v>
      </c>
      <c r="F117" s="11">
        <f>E117/D117</f>
        <v>0.3096862210095498</v>
      </c>
      <c r="G117" s="11">
        <f aca="true" t="shared" si="20" ref="G117:G125">E117/B117</f>
        <v>0.5266821345707656</v>
      </c>
    </row>
    <row r="118" spans="1:7" ht="16.5" customHeight="1">
      <c r="A118" s="3" t="s">
        <v>99</v>
      </c>
      <c r="B118" s="7">
        <v>1318</v>
      </c>
      <c r="C118" s="7">
        <f t="shared" si="17"/>
        <v>0</v>
      </c>
      <c r="D118" s="7">
        <v>0</v>
      </c>
      <c r="E118" s="7">
        <v>1119</v>
      </c>
      <c r="F118" s="11"/>
      <c r="G118" s="11">
        <f t="shared" si="20"/>
        <v>0.8490136570561456</v>
      </c>
    </row>
    <row r="119" spans="1:7" ht="16.5" customHeight="1">
      <c r="A119" s="2" t="s">
        <v>100</v>
      </c>
      <c r="B119" s="7">
        <f>SUM(B120:B121)</f>
        <v>106</v>
      </c>
      <c r="C119" s="7">
        <f t="shared" si="17"/>
        <v>79</v>
      </c>
      <c r="D119" s="7">
        <f>SUM(D120:D121)</f>
        <v>79</v>
      </c>
      <c r="E119" s="7">
        <f>SUM(E120:E121)</f>
        <v>94</v>
      </c>
      <c r="F119" s="11">
        <f>E119/D119</f>
        <v>1.1898734177215189</v>
      </c>
      <c r="G119" s="11">
        <f t="shared" si="20"/>
        <v>0.8867924528301887</v>
      </c>
    </row>
    <row r="120" spans="1:7" ht="16.5" customHeight="1">
      <c r="A120" s="3" t="s">
        <v>101</v>
      </c>
      <c r="B120" s="7">
        <v>55</v>
      </c>
      <c r="C120" s="7">
        <f t="shared" si="17"/>
        <v>79</v>
      </c>
      <c r="D120" s="7">
        <v>79</v>
      </c>
      <c r="E120" s="7">
        <v>77</v>
      </c>
      <c r="F120" s="11">
        <f>E120/D120</f>
        <v>0.9746835443037974</v>
      </c>
      <c r="G120" s="11">
        <f t="shared" si="20"/>
        <v>1.4</v>
      </c>
    </row>
    <row r="121" spans="1:7" ht="16.5" customHeight="1">
      <c r="A121" s="3" t="s">
        <v>102</v>
      </c>
      <c r="B121" s="7">
        <v>51</v>
      </c>
      <c r="C121" s="7">
        <f t="shared" si="17"/>
        <v>0</v>
      </c>
      <c r="D121" s="7">
        <v>0</v>
      </c>
      <c r="E121" s="7">
        <v>17</v>
      </c>
      <c r="F121" s="11"/>
      <c r="G121" s="11">
        <f t="shared" si="20"/>
        <v>0.3333333333333333</v>
      </c>
    </row>
    <row r="122" spans="1:7" ht="16.5" customHeight="1">
      <c r="A122" s="2" t="s">
        <v>103</v>
      </c>
      <c r="B122" s="7">
        <f>SUM(B123:B124)</f>
        <v>481</v>
      </c>
      <c r="C122" s="7">
        <f t="shared" si="17"/>
        <v>487</v>
      </c>
      <c r="D122" s="7">
        <f>SUM(D123:D124)</f>
        <v>487</v>
      </c>
      <c r="E122" s="7">
        <f>SUM(E123:E124)</f>
        <v>461</v>
      </c>
      <c r="F122" s="11">
        <f>E122/D122</f>
        <v>0.946611909650924</v>
      </c>
      <c r="G122" s="11">
        <f t="shared" si="20"/>
        <v>0.9584199584199584</v>
      </c>
    </row>
    <row r="123" spans="1:7" ht="16.5" customHeight="1">
      <c r="A123" s="3" t="s">
        <v>104</v>
      </c>
      <c r="B123" s="7">
        <v>347</v>
      </c>
      <c r="C123" s="7">
        <f t="shared" si="17"/>
        <v>360</v>
      </c>
      <c r="D123" s="7">
        <v>360</v>
      </c>
      <c r="E123" s="7">
        <v>338</v>
      </c>
      <c r="F123" s="11">
        <f>E123/D123</f>
        <v>0.9388888888888889</v>
      </c>
      <c r="G123" s="11">
        <f t="shared" si="20"/>
        <v>0.9740634005763689</v>
      </c>
    </row>
    <row r="124" spans="1:7" ht="16.5" customHeight="1">
      <c r="A124" s="3" t="s">
        <v>105</v>
      </c>
      <c r="B124" s="7">
        <v>134</v>
      </c>
      <c r="C124" s="7">
        <f t="shared" si="17"/>
        <v>127</v>
      </c>
      <c r="D124" s="7">
        <v>127</v>
      </c>
      <c r="E124" s="7">
        <v>123</v>
      </c>
      <c r="F124" s="11">
        <f>E124/D124</f>
        <v>0.968503937007874</v>
      </c>
      <c r="G124" s="11">
        <f t="shared" si="20"/>
        <v>0.917910447761194</v>
      </c>
    </row>
    <row r="125" spans="1:7" ht="16.5" customHeight="1">
      <c r="A125" s="2" t="s">
        <v>106</v>
      </c>
      <c r="B125" s="7">
        <f>SUM(B126:B126)</f>
        <v>2089</v>
      </c>
      <c r="C125" s="7">
        <f t="shared" si="17"/>
        <v>1800</v>
      </c>
      <c r="D125" s="7">
        <f>SUM(D126:D126)</f>
        <v>1800</v>
      </c>
      <c r="E125" s="7">
        <f>SUM(E126:E126)</f>
        <v>1791</v>
      </c>
      <c r="F125" s="11">
        <f>E125/D125</f>
        <v>0.995</v>
      </c>
      <c r="G125" s="11">
        <f t="shared" si="20"/>
        <v>0.8573480134035424</v>
      </c>
    </row>
    <row r="126" spans="1:7" ht="16.5" customHeight="1">
      <c r="A126" s="3" t="s">
        <v>107</v>
      </c>
      <c r="B126" s="7">
        <v>2089</v>
      </c>
      <c r="C126" s="7">
        <f t="shared" si="17"/>
        <v>1800</v>
      </c>
      <c r="D126" s="7">
        <v>1800</v>
      </c>
      <c r="E126" s="7">
        <v>1791</v>
      </c>
      <c r="F126" s="11">
        <f aca="true" t="shared" si="21" ref="F126:F131">E126/D126</f>
        <v>0.995</v>
      </c>
      <c r="G126" s="11">
        <f aca="true" t="shared" si="22" ref="G126:G131">E126/B126</f>
        <v>0.8573480134035424</v>
      </c>
    </row>
    <row r="127" spans="1:7" ht="16.5" customHeight="1">
      <c r="A127" s="2" t="s">
        <v>108</v>
      </c>
      <c r="B127" s="7">
        <f>B128</f>
        <v>5981</v>
      </c>
      <c r="C127" s="7">
        <f t="shared" si="17"/>
        <v>14800</v>
      </c>
      <c r="D127" s="7">
        <f>D128</f>
        <v>14800</v>
      </c>
      <c r="E127" s="7">
        <f>E128</f>
        <v>14844</v>
      </c>
      <c r="F127" s="11">
        <f t="shared" si="21"/>
        <v>1.002972972972973</v>
      </c>
      <c r="G127" s="11">
        <f t="shared" si="22"/>
        <v>2.4818592208660757</v>
      </c>
    </row>
    <row r="128" spans="1:7" ht="16.5" customHeight="1">
      <c r="A128" s="3" t="s">
        <v>109</v>
      </c>
      <c r="B128" s="7">
        <v>5981</v>
      </c>
      <c r="C128" s="7">
        <f t="shared" si="17"/>
        <v>14800</v>
      </c>
      <c r="D128" s="7">
        <f>3800+8000+3000</f>
        <v>14800</v>
      </c>
      <c r="E128" s="7">
        <v>14844</v>
      </c>
      <c r="F128" s="11">
        <f t="shared" si="21"/>
        <v>1.002972972972973</v>
      </c>
      <c r="G128" s="11">
        <f t="shared" si="22"/>
        <v>2.4818592208660757</v>
      </c>
    </row>
    <row r="129" spans="1:7" ht="16.5" customHeight="1">
      <c r="A129" s="2" t="s">
        <v>372</v>
      </c>
      <c r="B129" s="7">
        <f>SUM(B130,B133,B136,B138,B141)</f>
        <v>422</v>
      </c>
      <c r="C129" s="7">
        <f>SUM(C130,C133,C136,C138,C141)</f>
        <v>6420</v>
      </c>
      <c r="D129" s="7">
        <f>SUM(D130,D133,D136,D138,D141)</f>
        <v>6420</v>
      </c>
      <c r="E129" s="7">
        <f>SUM(E130,E133,E136,E138,E141)</f>
        <v>6400</v>
      </c>
      <c r="F129" s="11">
        <f t="shared" si="21"/>
        <v>0.9968847352024922</v>
      </c>
      <c r="G129" s="11">
        <f t="shared" si="22"/>
        <v>15.165876777251185</v>
      </c>
    </row>
    <row r="130" spans="1:7" ht="16.5" customHeight="1">
      <c r="A130" s="2" t="s">
        <v>110</v>
      </c>
      <c r="B130" s="7">
        <f>SUM(B131:B132)</f>
        <v>274</v>
      </c>
      <c r="C130" s="7">
        <f t="shared" si="17"/>
        <v>271</v>
      </c>
      <c r="D130" s="7">
        <f>SUM(D131:D132)</f>
        <v>271</v>
      </c>
      <c r="E130" s="7">
        <f>SUM(E131:E132)</f>
        <v>165</v>
      </c>
      <c r="F130" s="11">
        <f t="shared" si="21"/>
        <v>0.6088560885608856</v>
      </c>
      <c r="G130" s="11">
        <f t="shared" si="22"/>
        <v>0.6021897810218978</v>
      </c>
    </row>
    <row r="131" spans="1:7" ht="16.5" customHeight="1">
      <c r="A131" s="3" t="s">
        <v>20</v>
      </c>
      <c r="B131" s="7">
        <v>144</v>
      </c>
      <c r="C131" s="7">
        <f t="shared" si="17"/>
        <v>271</v>
      </c>
      <c r="D131" s="7">
        <v>271</v>
      </c>
      <c r="E131" s="7">
        <v>165</v>
      </c>
      <c r="F131" s="11">
        <f t="shared" si="21"/>
        <v>0.6088560885608856</v>
      </c>
      <c r="G131" s="11">
        <f t="shared" si="22"/>
        <v>1.1458333333333333</v>
      </c>
    </row>
    <row r="132" spans="1:7" ht="16.5" customHeight="1">
      <c r="A132" s="3" t="s">
        <v>111</v>
      </c>
      <c r="B132" s="7">
        <v>130</v>
      </c>
      <c r="C132" s="7">
        <f t="shared" si="17"/>
        <v>0</v>
      </c>
      <c r="D132" s="7">
        <v>0</v>
      </c>
      <c r="E132" s="7">
        <v>0</v>
      </c>
      <c r="F132" s="11"/>
      <c r="G132" s="11">
        <f>E132/B132</f>
        <v>0</v>
      </c>
    </row>
    <row r="133" spans="1:7" ht="16.5" customHeight="1">
      <c r="A133" s="2" t="s">
        <v>113</v>
      </c>
      <c r="B133" s="7">
        <f>SUM(B134:B135)</f>
        <v>80</v>
      </c>
      <c r="C133" s="7">
        <f aca="true" t="shared" si="23" ref="C133:C142">D133</f>
        <v>0</v>
      </c>
      <c r="D133" s="7">
        <f>SUM(D134:D135)</f>
        <v>0</v>
      </c>
      <c r="E133" s="7">
        <f>SUM(E134:E135)</f>
        <v>13</v>
      </c>
      <c r="F133" s="11"/>
      <c r="G133" s="11">
        <f>E133/B133</f>
        <v>0.1625</v>
      </c>
    </row>
    <row r="134" spans="1:7" ht="16.5" customHeight="1">
      <c r="A134" s="3" t="s">
        <v>114</v>
      </c>
      <c r="B134" s="7">
        <v>80</v>
      </c>
      <c r="C134" s="7">
        <f t="shared" si="23"/>
        <v>0</v>
      </c>
      <c r="D134" s="7">
        <v>0</v>
      </c>
      <c r="E134" s="7">
        <v>5</v>
      </c>
      <c r="F134" s="11"/>
      <c r="G134" s="11">
        <f>E134/B134</f>
        <v>0.0625</v>
      </c>
    </row>
    <row r="135" spans="1:7" ht="16.5" customHeight="1">
      <c r="A135" s="3" t="s">
        <v>115</v>
      </c>
      <c r="B135" s="7">
        <v>0</v>
      </c>
      <c r="C135" s="7">
        <f t="shared" si="23"/>
        <v>0</v>
      </c>
      <c r="D135" s="7">
        <v>0</v>
      </c>
      <c r="E135" s="7">
        <v>8</v>
      </c>
      <c r="F135" s="11"/>
      <c r="G135" s="11"/>
    </row>
    <row r="136" spans="1:7" ht="16.5" customHeight="1">
      <c r="A136" s="2" t="s">
        <v>116</v>
      </c>
      <c r="B136" s="7">
        <f>SUM(B137:B137)</f>
        <v>41</v>
      </c>
      <c r="C136" s="7">
        <f t="shared" si="23"/>
        <v>39</v>
      </c>
      <c r="D136" s="7">
        <f>SUM(D137:D137)</f>
        <v>39</v>
      </c>
      <c r="E136" s="7">
        <f>SUM(E137:E137)</f>
        <v>50</v>
      </c>
      <c r="F136" s="11">
        <f>E136/D136</f>
        <v>1.2820512820512822</v>
      </c>
      <c r="G136" s="11">
        <f aca="true" t="shared" si="24" ref="G136:G157">E136/B136</f>
        <v>1.2195121951219512</v>
      </c>
    </row>
    <row r="137" spans="1:7" ht="16.5" customHeight="1">
      <c r="A137" s="3" t="s">
        <v>117</v>
      </c>
      <c r="B137" s="7">
        <v>41</v>
      </c>
      <c r="C137" s="7">
        <f t="shared" si="23"/>
        <v>39</v>
      </c>
      <c r="D137" s="7">
        <v>39</v>
      </c>
      <c r="E137" s="7">
        <v>50</v>
      </c>
      <c r="F137" s="11">
        <f>E137/D137</f>
        <v>1.2820512820512822</v>
      </c>
      <c r="G137" s="11">
        <f t="shared" si="24"/>
        <v>1.2195121951219512</v>
      </c>
    </row>
    <row r="138" spans="1:7" ht="16.5" customHeight="1">
      <c r="A138" s="2" t="s">
        <v>118</v>
      </c>
      <c r="B138" s="7">
        <v>26</v>
      </c>
      <c r="C138" s="7">
        <f t="shared" si="23"/>
        <v>0</v>
      </c>
      <c r="D138" s="7">
        <v>0</v>
      </c>
      <c r="E138" s="7">
        <f>SUM(E139:E140)</f>
        <v>1</v>
      </c>
      <c r="F138" s="11"/>
      <c r="G138" s="11">
        <f t="shared" si="24"/>
        <v>0.038461538461538464</v>
      </c>
    </row>
    <row r="139" spans="1:7" ht="16.5" customHeight="1">
      <c r="A139" s="3" t="s">
        <v>119</v>
      </c>
      <c r="B139" s="7">
        <v>5</v>
      </c>
      <c r="C139" s="7">
        <f t="shared" si="23"/>
        <v>0</v>
      </c>
      <c r="D139" s="7">
        <v>0</v>
      </c>
      <c r="E139" s="7">
        <v>0</v>
      </c>
      <c r="F139" s="11"/>
      <c r="G139" s="11">
        <f t="shared" si="24"/>
        <v>0</v>
      </c>
    </row>
    <row r="140" spans="1:7" ht="16.5" customHeight="1">
      <c r="A140" s="3" t="s">
        <v>120</v>
      </c>
      <c r="B140" s="7">
        <v>21</v>
      </c>
      <c r="C140" s="7">
        <f t="shared" si="23"/>
        <v>0</v>
      </c>
      <c r="D140" s="7">
        <v>0</v>
      </c>
      <c r="E140" s="7">
        <v>1</v>
      </c>
      <c r="F140" s="11"/>
      <c r="G140" s="11">
        <f t="shared" si="24"/>
        <v>0.047619047619047616</v>
      </c>
    </row>
    <row r="141" spans="1:7" ht="16.5" customHeight="1">
      <c r="A141" s="2" t="s">
        <v>121</v>
      </c>
      <c r="B141" s="7">
        <v>1</v>
      </c>
      <c r="C141" s="7">
        <f t="shared" si="23"/>
        <v>6110</v>
      </c>
      <c r="D141" s="7">
        <f>SUM(D142:D142)</f>
        <v>6110</v>
      </c>
      <c r="E141" s="7">
        <f>SUM(E142:E142)</f>
        <v>6171</v>
      </c>
      <c r="F141" s="11">
        <f aca="true" t="shared" si="25" ref="F141:F146">E141/D141</f>
        <v>1.0099836333878887</v>
      </c>
      <c r="G141" s="11">
        <f t="shared" si="24"/>
        <v>6171</v>
      </c>
    </row>
    <row r="142" spans="1:7" ht="16.5" customHeight="1">
      <c r="A142" s="3" t="s">
        <v>122</v>
      </c>
      <c r="B142" s="7">
        <v>1</v>
      </c>
      <c r="C142" s="7">
        <f t="shared" si="23"/>
        <v>6110</v>
      </c>
      <c r="D142" s="7">
        <v>6110</v>
      </c>
      <c r="E142" s="7">
        <v>6171</v>
      </c>
      <c r="F142" s="11">
        <f t="shared" si="25"/>
        <v>1.0099836333878887</v>
      </c>
      <c r="G142" s="11">
        <f t="shared" si="24"/>
        <v>6171</v>
      </c>
    </row>
    <row r="143" spans="1:7" ht="16.5" customHeight="1">
      <c r="A143" s="2" t="s">
        <v>373</v>
      </c>
      <c r="B143" s="7">
        <f>SUM(B144,B149,B151,B153,B157)</f>
        <v>3975</v>
      </c>
      <c r="C143" s="7">
        <f>SUM(C144,C149,C151,C153,C157)</f>
        <v>1609</v>
      </c>
      <c r="D143" s="7">
        <f>SUM(D144,D149,D151,D153,D157)</f>
        <v>1609</v>
      </c>
      <c r="E143" s="7">
        <f>SUM(E144,E149,E151,E153,E157)</f>
        <v>1922</v>
      </c>
      <c r="F143" s="11">
        <f t="shared" si="25"/>
        <v>1.194530764449969</v>
      </c>
      <c r="G143" s="11">
        <f t="shared" si="24"/>
        <v>0.4835220125786164</v>
      </c>
    </row>
    <row r="144" spans="1:7" ht="16.5" customHeight="1">
      <c r="A144" s="2" t="s">
        <v>123</v>
      </c>
      <c r="B144" s="7">
        <f>SUM(B145:B148)</f>
        <v>857</v>
      </c>
      <c r="C144" s="7">
        <f>D144</f>
        <v>805</v>
      </c>
      <c r="D144" s="7">
        <f>SUM(D145:D148)</f>
        <v>805</v>
      </c>
      <c r="E144" s="7">
        <f>SUM(E145:E148)</f>
        <v>860</v>
      </c>
      <c r="F144" s="11">
        <f t="shared" si="25"/>
        <v>1.0683229813664596</v>
      </c>
      <c r="G144" s="11">
        <f t="shared" si="24"/>
        <v>1.0035005834305717</v>
      </c>
    </row>
    <row r="145" spans="1:7" ht="16.5" customHeight="1">
      <c r="A145" s="3" t="s">
        <v>21</v>
      </c>
      <c r="B145" s="7">
        <v>429</v>
      </c>
      <c r="C145" s="7">
        <f aca="true" t="shared" si="26" ref="C145:C165">D145</f>
        <v>667</v>
      </c>
      <c r="D145" s="7">
        <f>567+100</f>
        <v>667</v>
      </c>
      <c r="E145" s="7">
        <v>673</v>
      </c>
      <c r="F145" s="11">
        <f t="shared" si="25"/>
        <v>1.0089955022488755</v>
      </c>
      <c r="G145" s="11">
        <f t="shared" si="24"/>
        <v>1.5687645687645688</v>
      </c>
    </row>
    <row r="146" spans="1:7" ht="16.5" customHeight="1">
      <c r="A146" s="3" t="s">
        <v>124</v>
      </c>
      <c r="B146" s="7">
        <v>40</v>
      </c>
      <c r="C146" s="7">
        <f t="shared" si="26"/>
        <v>38</v>
      </c>
      <c r="D146" s="7">
        <v>38</v>
      </c>
      <c r="E146" s="7">
        <v>52</v>
      </c>
      <c r="F146" s="11">
        <f t="shared" si="25"/>
        <v>1.368421052631579</v>
      </c>
      <c r="G146" s="11">
        <f t="shared" si="24"/>
        <v>1.3</v>
      </c>
    </row>
    <row r="147" spans="1:7" ht="16.5" customHeight="1">
      <c r="A147" s="3" t="s">
        <v>125</v>
      </c>
      <c r="B147" s="7">
        <v>2</v>
      </c>
      <c r="C147" s="7">
        <f t="shared" si="26"/>
        <v>0</v>
      </c>
      <c r="D147" s="7">
        <v>0</v>
      </c>
      <c r="E147" s="7">
        <v>29</v>
      </c>
      <c r="F147" s="11"/>
      <c r="G147" s="11">
        <f t="shared" si="24"/>
        <v>14.5</v>
      </c>
    </row>
    <row r="148" spans="1:7" ht="16.5" customHeight="1">
      <c r="A148" s="3" t="s">
        <v>126</v>
      </c>
      <c r="B148" s="7">
        <v>386</v>
      </c>
      <c r="C148" s="7">
        <f t="shared" si="26"/>
        <v>100</v>
      </c>
      <c r="D148" s="7">
        <v>100</v>
      </c>
      <c r="E148" s="7">
        <v>106</v>
      </c>
      <c r="F148" s="11">
        <f>E148/D148</f>
        <v>1.06</v>
      </c>
      <c r="G148" s="11">
        <f t="shared" si="24"/>
        <v>0.27461139896373055</v>
      </c>
    </row>
    <row r="149" spans="1:7" ht="16.5" customHeight="1">
      <c r="A149" s="2" t="s">
        <v>127</v>
      </c>
      <c r="B149" s="7">
        <f>SUM(B150:B150)</f>
        <v>1640</v>
      </c>
      <c r="C149" s="7">
        <f t="shared" si="26"/>
        <v>0</v>
      </c>
      <c r="D149" s="7">
        <f>SUM(D150:D150)</f>
        <v>0</v>
      </c>
      <c r="E149" s="7">
        <f>SUM(E150:E150)</f>
        <v>214</v>
      </c>
      <c r="F149" s="11"/>
      <c r="G149" s="11">
        <f t="shared" si="24"/>
        <v>0.13048780487804879</v>
      </c>
    </row>
    <row r="150" spans="1:7" ht="16.5" customHeight="1">
      <c r="A150" s="3" t="s">
        <v>128</v>
      </c>
      <c r="B150" s="7">
        <v>1640</v>
      </c>
      <c r="C150" s="7">
        <f t="shared" si="26"/>
        <v>0</v>
      </c>
      <c r="D150" s="7">
        <v>0</v>
      </c>
      <c r="E150" s="7">
        <v>214</v>
      </c>
      <c r="F150" s="11"/>
      <c r="G150" s="11">
        <f t="shared" si="24"/>
        <v>0.13048780487804879</v>
      </c>
    </row>
    <row r="151" spans="1:7" ht="16.5" customHeight="1">
      <c r="A151" s="2" t="s">
        <v>129</v>
      </c>
      <c r="B151" s="7">
        <f>SUM(B152:B152)</f>
        <v>176</v>
      </c>
      <c r="C151" s="7">
        <f t="shared" si="26"/>
        <v>208</v>
      </c>
      <c r="D151" s="7">
        <f>SUM(D152:D152)</f>
        <v>208</v>
      </c>
      <c r="E151" s="7">
        <f>SUM(E152:E152)</f>
        <v>221</v>
      </c>
      <c r="F151" s="11">
        <f>E151/D151</f>
        <v>1.0625</v>
      </c>
      <c r="G151" s="11">
        <f t="shared" si="24"/>
        <v>1.2556818181818181</v>
      </c>
    </row>
    <row r="152" spans="1:7" ht="16.5" customHeight="1">
      <c r="A152" s="3" t="s">
        <v>130</v>
      </c>
      <c r="B152" s="7">
        <v>176</v>
      </c>
      <c r="C152" s="7">
        <f t="shared" si="26"/>
        <v>208</v>
      </c>
      <c r="D152" s="7">
        <f>44+164</f>
        <v>208</v>
      </c>
      <c r="E152" s="7">
        <v>221</v>
      </c>
      <c r="F152" s="11">
        <f>E152/D152</f>
        <v>1.0625</v>
      </c>
      <c r="G152" s="11">
        <f t="shared" si="24"/>
        <v>1.2556818181818181</v>
      </c>
    </row>
    <row r="153" spans="1:7" ht="16.5" customHeight="1">
      <c r="A153" s="2" t="s">
        <v>345</v>
      </c>
      <c r="B153" s="7">
        <f>SUM(B154:B156)</f>
        <v>1019</v>
      </c>
      <c r="C153" s="7">
        <f t="shared" si="26"/>
        <v>386</v>
      </c>
      <c r="D153" s="7">
        <f>SUM(D154:D156)</f>
        <v>386</v>
      </c>
      <c r="E153" s="7">
        <f>SUM(E154:E156)</f>
        <v>405</v>
      </c>
      <c r="F153" s="11">
        <f>E153/D153</f>
        <v>1.049222797927461</v>
      </c>
      <c r="G153" s="11">
        <f t="shared" si="24"/>
        <v>0.3974484789008832</v>
      </c>
    </row>
    <row r="154" spans="1:7" ht="16.5" customHeight="1">
      <c r="A154" s="3" t="s">
        <v>21</v>
      </c>
      <c r="B154" s="7">
        <v>415</v>
      </c>
      <c r="C154" s="7">
        <f t="shared" si="26"/>
        <v>386</v>
      </c>
      <c r="D154" s="7">
        <f>341+45</f>
        <v>386</v>
      </c>
      <c r="E154" s="7">
        <v>400</v>
      </c>
      <c r="F154" s="11">
        <f>E154/D154</f>
        <v>1.0362694300518134</v>
      </c>
      <c r="G154" s="11">
        <f t="shared" si="24"/>
        <v>0.963855421686747</v>
      </c>
    </row>
    <row r="155" spans="1:7" ht="16.5" customHeight="1">
      <c r="A155" s="3" t="s">
        <v>131</v>
      </c>
      <c r="B155" s="7">
        <v>39</v>
      </c>
      <c r="C155" s="7">
        <f t="shared" si="26"/>
        <v>0</v>
      </c>
      <c r="D155" s="7">
        <v>0</v>
      </c>
      <c r="E155" s="7">
        <v>0</v>
      </c>
      <c r="F155" s="11"/>
      <c r="G155" s="11">
        <f t="shared" si="24"/>
        <v>0</v>
      </c>
    </row>
    <row r="156" spans="1:7" ht="16.5" customHeight="1">
      <c r="A156" s="3" t="s">
        <v>346</v>
      </c>
      <c r="B156" s="7">
        <v>565</v>
      </c>
      <c r="C156" s="7">
        <f t="shared" si="26"/>
        <v>0</v>
      </c>
      <c r="D156" s="7">
        <v>0</v>
      </c>
      <c r="E156" s="7">
        <v>5</v>
      </c>
      <c r="F156" s="11"/>
      <c r="G156" s="11">
        <f t="shared" si="24"/>
        <v>0.008849557522123894</v>
      </c>
    </row>
    <row r="157" spans="1:7" ht="16.5" customHeight="1">
      <c r="A157" s="2" t="s">
        <v>132</v>
      </c>
      <c r="B157" s="7">
        <f>SUM(B158:B159)</f>
        <v>283</v>
      </c>
      <c r="C157" s="7">
        <f t="shared" si="26"/>
        <v>210</v>
      </c>
      <c r="D157" s="7">
        <f>SUM(D158:D159)</f>
        <v>210</v>
      </c>
      <c r="E157" s="7">
        <f>SUM(E158:E159)</f>
        <v>222</v>
      </c>
      <c r="F157" s="11">
        <f aca="true" t="shared" si="27" ref="F157:F168">E157/D157</f>
        <v>1.0571428571428572</v>
      </c>
      <c r="G157" s="11">
        <f t="shared" si="24"/>
        <v>0.784452296819788</v>
      </c>
    </row>
    <row r="158" spans="1:7" ht="16.5" customHeight="1">
      <c r="A158" s="3" t="s">
        <v>133</v>
      </c>
      <c r="B158" s="7">
        <v>0</v>
      </c>
      <c r="C158" s="7">
        <f t="shared" si="26"/>
        <v>55</v>
      </c>
      <c r="D158" s="7">
        <v>55</v>
      </c>
      <c r="E158" s="7">
        <v>55</v>
      </c>
      <c r="F158" s="11">
        <f t="shared" si="27"/>
        <v>1</v>
      </c>
      <c r="G158" s="11"/>
    </row>
    <row r="159" spans="1:7" ht="16.5" customHeight="1">
      <c r="A159" s="3" t="s">
        <v>134</v>
      </c>
      <c r="B159" s="7">
        <v>283</v>
      </c>
      <c r="C159" s="7">
        <f t="shared" si="26"/>
        <v>155</v>
      </c>
      <c r="D159" s="7">
        <v>155</v>
      </c>
      <c r="E159" s="7">
        <v>167</v>
      </c>
      <c r="F159" s="11">
        <f t="shared" si="27"/>
        <v>1.0774193548387097</v>
      </c>
      <c r="G159" s="11">
        <f aca="true" t="shared" si="28" ref="G159:G166">E159/B159</f>
        <v>0.5901060070671378</v>
      </c>
    </row>
    <row r="160" spans="1:7" ht="16.5" customHeight="1">
      <c r="A160" s="2" t="s">
        <v>374</v>
      </c>
      <c r="B160" s="7">
        <f>SUM(B161,B165,B171,B178,B182,B184,B189,B195,B199,B204,B208,B212,B215,B218,B221,B223,B226)</f>
        <v>33286</v>
      </c>
      <c r="C160" s="7">
        <f>SUM(C161,C165,C171,C178,C182,C184,C189,C195,C199,C204,C208,C212,C215,C218,C221,C223,C226)</f>
        <v>43538</v>
      </c>
      <c r="D160" s="7">
        <f>SUM(D161,D165,D171,D178,D182,D184,D189,D195,D199,D204,D208,D212,D215,D218,D221,D223,D226)</f>
        <v>43538</v>
      </c>
      <c r="E160" s="7">
        <f>SUM(E161,E165,E171,E178,E182,E184,E189,E195,E199,E204,E208,E212,E215,E218,E221,E223,E226)</f>
        <v>40761</v>
      </c>
      <c r="F160" s="11">
        <f t="shared" si="27"/>
        <v>0.9362166383389223</v>
      </c>
      <c r="G160" s="11">
        <f t="shared" si="28"/>
        <v>1.2245688878207055</v>
      </c>
    </row>
    <row r="161" spans="1:7" ht="16.5" customHeight="1">
      <c r="A161" s="2" t="s">
        <v>135</v>
      </c>
      <c r="B161" s="7">
        <f>SUM(B162:B164)</f>
        <v>509</v>
      </c>
      <c r="C161" s="7">
        <f t="shared" si="26"/>
        <v>554</v>
      </c>
      <c r="D161" s="7">
        <f>SUM(D162:D164)</f>
        <v>554</v>
      </c>
      <c r="E161" s="7">
        <f>SUM(E162:E164)</f>
        <v>538</v>
      </c>
      <c r="F161" s="11">
        <f t="shared" si="27"/>
        <v>0.9711191335740073</v>
      </c>
      <c r="G161" s="11">
        <f t="shared" si="28"/>
        <v>1.0569744597249509</v>
      </c>
    </row>
    <row r="162" spans="1:7" ht="16.5" customHeight="1">
      <c r="A162" s="3" t="s">
        <v>136</v>
      </c>
      <c r="B162" s="7">
        <v>176</v>
      </c>
      <c r="C162" s="7">
        <f t="shared" si="26"/>
        <v>147</v>
      </c>
      <c r="D162" s="7">
        <v>147</v>
      </c>
      <c r="E162" s="7">
        <v>170</v>
      </c>
      <c r="F162" s="11">
        <f t="shared" si="27"/>
        <v>1.1564625850340136</v>
      </c>
      <c r="G162" s="11">
        <f t="shared" si="28"/>
        <v>0.9659090909090909</v>
      </c>
    </row>
    <row r="163" spans="1:7" ht="16.5" customHeight="1">
      <c r="A163" s="3" t="s">
        <v>137</v>
      </c>
      <c r="B163" s="7">
        <v>92</v>
      </c>
      <c r="C163" s="7">
        <f t="shared" si="26"/>
        <v>200</v>
      </c>
      <c r="D163" s="7">
        <v>200</v>
      </c>
      <c r="E163" s="7">
        <v>195</v>
      </c>
      <c r="F163" s="11">
        <f t="shared" si="27"/>
        <v>0.975</v>
      </c>
      <c r="G163" s="11">
        <f t="shared" si="28"/>
        <v>2.119565217391304</v>
      </c>
    </row>
    <row r="164" spans="1:7" ht="16.5" customHeight="1">
      <c r="A164" s="3" t="s">
        <v>138</v>
      </c>
      <c r="B164" s="7">
        <v>241</v>
      </c>
      <c r="C164" s="7">
        <f t="shared" si="26"/>
        <v>207</v>
      </c>
      <c r="D164" s="7">
        <v>207</v>
      </c>
      <c r="E164" s="7">
        <v>173</v>
      </c>
      <c r="F164" s="11">
        <f t="shared" si="27"/>
        <v>0.8357487922705314</v>
      </c>
      <c r="G164" s="11">
        <f t="shared" si="28"/>
        <v>0.7178423236514523</v>
      </c>
    </row>
    <row r="165" spans="1:7" ht="16.5" customHeight="1">
      <c r="A165" s="2" t="s">
        <v>139</v>
      </c>
      <c r="B165" s="7">
        <f>SUM(B166:B170)</f>
        <v>530</v>
      </c>
      <c r="C165" s="7">
        <f t="shared" si="26"/>
        <v>1192</v>
      </c>
      <c r="D165" s="7">
        <f>SUM(D166:D170)</f>
        <v>1192</v>
      </c>
      <c r="E165" s="7">
        <f>SUM(E166:E170)</f>
        <v>518</v>
      </c>
      <c r="F165" s="11">
        <f t="shared" si="27"/>
        <v>0.43456375838926176</v>
      </c>
      <c r="G165" s="11">
        <f t="shared" si="28"/>
        <v>0.9773584905660377</v>
      </c>
    </row>
    <row r="166" spans="1:7" ht="16.5" customHeight="1">
      <c r="A166" s="3" t="s">
        <v>21</v>
      </c>
      <c r="B166" s="7">
        <v>495</v>
      </c>
      <c r="C166" s="7">
        <f aca="true" t="shared" si="29" ref="C166:C203">D166</f>
        <v>471</v>
      </c>
      <c r="D166" s="7">
        <v>471</v>
      </c>
      <c r="E166" s="7">
        <v>429</v>
      </c>
      <c r="F166" s="11">
        <f t="shared" si="27"/>
        <v>0.910828025477707</v>
      </c>
      <c r="G166" s="11">
        <f t="shared" si="28"/>
        <v>0.8666666666666667</v>
      </c>
    </row>
    <row r="167" spans="1:7" ht="16.5" customHeight="1">
      <c r="A167" s="3" t="s">
        <v>140</v>
      </c>
      <c r="B167" s="7">
        <v>0</v>
      </c>
      <c r="C167" s="7">
        <f t="shared" si="29"/>
        <v>54</v>
      </c>
      <c r="D167" s="7">
        <v>54</v>
      </c>
      <c r="E167" s="7">
        <v>0</v>
      </c>
      <c r="F167" s="11">
        <f t="shared" si="27"/>
        <v>0</v>
      </c>
      <c r="G167" s="11"/>
    </row>
    <row r="168" spans="1:7" ht="16.5" customHeight="1">
      <c r="A168" s="3" t="s">
        <v>141</v>
      </c>
      <c r="B168" s="7">
        <v>17</v>
      </c>
      <c r="C168" s="7">
        <f t="shared" si="29"/>
        <v>657</v>
      </c>
      <c r="D168" s="7">
        <v>657</v>
      </c>
      <c r="E168" s="7">
        <v>14</v>
      </c>
      <c r="F168" s="11">
        <f t="shared" si="27"/>
        <v>0.0213089802130898</v>
      </c>
      <c r="G168" s="11">
        <f>E168/B168</f>
        <v>0.8235294117647058</v>
      </c>
    </row>
    <row r="169" spans="1:7" ht="16.5" customHeight="1">
      <c r="A169" s="3" t="s">
        <v>142</v>
      </c>
      <c r="B169" s="7">
        <v>0</v>
      </c>
      <c r="C169" s="7">
        <f t="shared" si="29"/>
        <v>0</v>
      </c>
      <c r="D169" s="7">
        <v>0</v>
      </c>
      <c r="E169" s="7">
        <v>24</v>
      </c>
      <c r="F169" s="11"/>
      <c r="G169" s="11"/>
    </row>
    <row r="170" spans="1:7" ht="16.5" customHeight="1">
      <c r="A170" s="3" t="s">
        <v>143</v>
      </c>
      <c r="B170" s="7">
        <v>18</v>
      </c>
      <c r="C170" s="7">
        <f t="shared" si="29"/>
        <v>10</v>
      </c>
      <c r="D170" s="7">
        <v>10</v>
      </c>
      <c r="E170" s="7">
        <v>51</v>
      </c>
      <c r="F170" s="11">
        <f aca="true" t="shared" si="30" ref="F170:F207">E170/D170</f>
        <v>5.1</v>
      </c>
      <c r="G170" s="11">
        <f aca="true" t="shared" si="31" ref="G170:G207">E170/B170</f>
        <v>2.8333333333333335</v>
      </c>
    </row>
    <row r="171" spans="1:7" ht="16.5" customHeight="1">
      <c r="A171" s="2" t="s">
        <v>144</v>
      </c>
      <c r="B171" s="7">
        <f>SUM(B172:B177)</f>
        <v>12394</v>
      </c>
      <c r="C171" s="7">
        <f t="shared" si="29"/>
        <v>16655</v>
      </c>
      <c r="D171" s="7">
        <f>SUM(D172:D177)</f>
        <v>16655</v>
      </c>
      <c r="E171" s="7">
        <f>SUM(E172:E177)</f>
        <v>17739</v>
      </c>
      <c r="F171" s="11">
        <f t="shared" si="30"/>
        <v>1.0650855598919244</v>
      </c>
      <c r="G171" s="11">
        <f t="shared" si="31"/>
        <v>1.431257059867678</v>
      </c>
    </row>
    <row r="172" spans="1:7" ht="16.5" customHeight="1">
      <c r="A172" s="3" t="s">
        <v>145</v>
      </c>
      <c r="B172" s="7">
        <v>5610</v>
      </c>
      <c r="C172" s="7">
        <f t="shared" si="29"/>
        <v>5620</v>
      </c>
      <c r="D172" s="7">
        <v>5620</v>
      </c>
      <c r="E172" s="7">
        <v>5661</v>
      </c>
      <c r="F172" s="11">
        <f t="shared" si="30"/>
        <v>1.0072953736654804</v>
      </c>
      <c r="G172" s="11">
        <f t="shared" si="31"/>
        <v>1.009090909090909</v>
      </c>
    </row>
    <row r="173" spans="1:7" ht="16.5" customHeight="1">
      <c r="A173" s="3" t="s">
        <v>146</v>
      </c>
      <c r="B173" s="7">
        <v>1271</v>
      </c>
      <c r="C173" s="7">
        <f t="shared" si="29"/>
        <v>200</v>
      </c>
      <c r="D173" s="7">
        <v>200</v>
      </c>
      <c r="E173" s="7">
        <v>241</v>
      </c>
      <c r="F173" s="11">
        <f t="shared" si="30"/>
        <v>1.205</v>
      </c>
      <c r="G173" s="11">
        <f t="shared" si="31"/>
        <v>0.18961447678992918</v>
      </c>
    </row>
    <row r="174" spans="1:7" ht="16.5" customHeight="1">
      <c r="A174" s="3" t="s">
        <v>147</v>
      </c>
      <c r="B174" s="7">
        <v>121</v>
      </c>
      <c r="C174" s="7">
        <f t="shared" si="29"/>
        <v>60</v>
      </c>
      <c r="D174" s="7">
        <v>60</v>
      </c>
      <c r="E174" s="7">
        <v>65</v>
      </c>
      <c r="F174" s="11">
        <f t="shared" si="30"/>
        <v>1.0833333333333333</v>
      </c>
      <c r="G174" s="11">
        <f t="shared" si="31"/>
        <v>0.5371900826446281</v>
      </c>
    </row>
    <row r="175" spans="1:7" ht="16.5" customHeight="1">
      <c r="A175" s="3" t="s">
        <v>148</v>
      </c>
      <c r="B175" s="7">
        <v>139</v>
      </c>
      <c r="C175" s="7">
        <f t="shared" si="29"/>
        <v>150</v>
      </c>
      <c r="D175" s="7">
        <v>150</v>
      </c>
      <c r="E175" s="7">
        <v>145</v>
      </c>
      <c r="F175" s="11">
        <f t="shared" si="30"/>
        <v>0.9666666666666667</v>
      </c>
      <c r="G175" s="11">
        <f t="shared" si="31"/>
        <v>1.0431654676258992</v>
      </c>
    </row>
    <row r="176" spans="1:7" ht="16.5" customHeight="1">
      <c r="A176" s="3" t="s">
        <v>149</v>
      </c>
      <c r="B176" s="7">
        <v>4173</v>
      </c>
      <c r="C176" s="7">
        <f t="shared" si="29"/>
        <v>3095</v>
      </c>
      <c r="D176" s="7">
        <f>2750+337+8</f>
        <v>3095</v>
      </c>
      <c r="E176" s="7">
        <v>3878</v>
      </c>
      <c r="F176" s="11">
        <f t="shared" si="30"/>
        <v>1.252988691437803</v>
      </c>
      <c r="G176" s="11">
        <f t="shared" si="31"/>
        <v>0.9293074526719387</v>
      </c>
    </row>
    <row r="177" spans="1:7" ht="16.5" customHeight="1">
      <c r="A177" s="3" t="s">
        <v>150</v>
      </c>
      <c r="B177" s="7">
        <v>1080</v>
      </c>
      <c r="C177" s="7">
        <f t="shared" si="29"/>
        <v>7530</v>
      </c>
      <c r="D177" s="7">
        <f>7469+61</f>
        <v>7530</v>
      </c>
      <c r="E177" s="7">
        <v>7749</v>
      </c>
      <c r="F177" s="11">
        <f t="shared" si="30"/>
        <v>1.0290836653386455</v>
      </c>
      <c r="G177" s="11">
        <f t="shared" si="31"/>
        <v>7.175</v>
      </c>
    </row>
    <row r="178" spans="1:7" ht="16.5" customHeight="1">
      <c r="A178" s="2" t="s">
        <v>151</v>
      </c>
      <c r="B178" s="7">
        <f>SUM(B179:B181)</f>
        <v>10187</v>
      </c>
      <c r="C178" s="7">
        <f t="shared" si="29"/>
        <v>11830</v>
      </c>
      <c r="D178" s="7">
        <f>SUM(D179:D181)</f>
        <v>11830</v>
      </c>
      <c r="E178" s="7">
        <f>SUM(E179:E181)</f>
        <v>7103</v>
      </c>
      <c r="F178" s="11">
        <f t="shared" si="30"/>
        <v>0.6004226542688081</v>
      </c>
      <c r="G178" s="11">
        <f t="shared" si="31"/>
        <v>0.6972612152743692</v>
      </c>
    </row>
    <row r="179" spans="1:7" ht="16.5" customHeight="1">
      <c r="A179" s="3" t="s">
        <v>152</v>
      </c>
      <c r="B179" s="7">
        <v>1667</v>
      </c>
      <c r="C179" s="7">
        <f t="shared" si="29"/>
        <v>1501</v>
      </c>
      <c r="D179" s="7">
        <v>1501</v>
      </c>
      <c r="E179" s="7">
        <v>1305</v>
      </c>
      <c r="F179" s="11">
        <f t="shared" si="30"/>
        <v>0.8694203864090606</v>
      </c>
      <c r="G179" s="11">
        <f t="shared" si="31"/>
        <v>0.7828434313137372</v>
      </c>
    </row>
    <row r="180" spans="1:7" ht="16.5" customHeight="1">
      <c r="A180" s="3" t="s">
        <v>153</v>
      </c>
      <c r="B180" s="7">
        <v>8520</v>
      </c>
      <c r="C180" s="7">
        <f t="shared" si="29"/>
        <v>10329</v>
      </c>
      <c r="D180" s="7">
        <v>10329</v>
      </c>
      <c r="E180" s="7">
        <v>5708</v>
      </c>
      <c r="F180" s="11">
        <f t="shared" si="30"/>
        <v>0.5526188401587763</v>
      </c>
      <c r="G180" s="11">
        <f t="shared" si="31"/>
        <v>0.6699530516431925</v>
      </c>
    </row>
    <row r="181" spans="1:7" ht="16.5" customHeight="1">
      <c r="A181" s="3" t="s">
        <v>154</v>
      </c>
      <c r="B181" s="7">
        <v>0</v>
      </c>
      <c r="C181" s="7">
        <f t="shared" si="29"/>
        <v>0</v>
      </c>
      <c r="D181" s="7">
        <v>0</v>
      </c>
      <c r="E181" s="7">
        <v>90</v>
      </c>
      <c r="F181" s="11"/>
      <c r="G181" s="11"/>
    </row>
    <row r="182" spans="1:7" ht="16.5" customHeight="1">
      <c r="A182" s="2" t="s">
        <v>155</v>
      </c>
      <c r="B182" s="7">
        <v>0</v>
      </c>
      <c r="C182" s="7">
        <f t="shared" si="29"/>
        <v>0</v>
      </c>
      <c r="D182" s="7">
        <v>0</v>
      </c>
      <c r="E182" s="7">
        <f>SUM(E183:E183)</f>
        <v>806</v>
      </c>
      <c r="F182" s="11"/>
      <c r="G182" s="11"/>
    </row>
    <row r="183" spans="1:7" ht="16.5" customHeight="1">
      <c r="A183" s="3" t="s">
        <v>156</v>
      </c>
      <c r="B183" s="7">
        <v>0</v>
      </c>
      <c r="C183" s="7">
        <f t="shared" si="29"/>
        <v>806</v>
      </c>
      <c r="D183" s="7">
        <v>806</v>
      </c>
      <c r="E183" s="7">
        <v>806</v>
      </c>
      <c r="F183" s="11">
        <f t="shared" si="30"/>
        <v>1</v>
      </c>
      <c r="G183" s="11"/>
    </row>
    <row r="184" spans="1:7" ht="16.5" customHeight="1">
      <c r="A184" s="2" t="s">
        <v>157</v>
      </c>
      <c r="B184" s="7">
        <f>SUM(B185:B188)</f>
        <v>1998</v>
      </c>
      <c r="C184" s="7">
        <f t="shared" si="29"/>
        <v>955</v>
      </c>
      <c r="D184" s="7">
        <f>SUM(D185:D188)</f>
        <v>955</v>
      </c>
      <c r="E184" s="7">
        <f>SUM(E185:E188)</f>
        <v>946</v>
      </c>
      <c r="F184" s="11">
        <f t="shared" si="30"/>
        <v>0.9905759162303664</v>
      </c>
      <c r="G184" s="11">
        <f t="shared" si="31"/>
        <v>0.47347347347347346</v>
      </c>
    </row>
    <row r="185" spans="1:7" ht="16.5" customHeight="1">
      <c r="A185" s="3" t="s">
        <v>158</v>
      </c>
      <c r="B185" s="7">
        <v>27</v>
      </c>
      <c r="C185" s="7">
        <f t="shared" si="29"/>
        <v>66</v>
      </c>
      <c r="D185" s="7">
        <f>66</f>
        <v>66</v>
      </c>
      <c r="E185" s="7">
        <v>74</v>
      </c>
      <c r="F185" s="11">
        <f t="shared" si="30"/>
        <v>1.121212121212121</v>
      </c>
      <c r="G185" s="11">
        <f t="shared" si="31"/>
        <v>2.740740740740741</v>
      </c>
    </row>
    <row r="186" spans="1:7" ht="16.5" customHeight="1">
      <c r="A186" s="3" t="s">
        <v>160</v>
      </c>
      <c r="B186" s="7">
        <v>20</v>
      </c>
      <c r="C186" s="7">
        <f t="shared" si="29"/>
        <v>0</v>
      </c>
      <c r="D186" s="7">
        <v>0</v>
      </c>
      <c r="E186" s="7">
        <v>0</v>
      </c>
      <c r="F186" s="11"/>
      <c r="G186" s="11">
        <f t="shared" si="31"/>
        <v>0</v>
      </c>
    </row>
    <row r="187" spans="1:7" ht="16.5" customHeight="1">
      <c r="A187" s="3" t="s">
        <v>161</v>
      </c>
      <c r="B187" s="7">
        <v>3</v>
      </c>
      <c r="C187" s="7">
        <f t="shared" si="29"/>
        <v>6</v>
      </c>
      <c r="D187" s="7">
        <v>6</v>
      </c>
      <c r="E187" s="7">
        <v>32</v>
      </c>
      <c r="F187" s="11">
        <f t="shared" si="30"/>
        <v>5.333333333333333</v>
      </c>
      <c r="G187" s="11">
        <f t="shared" si="31"/>
        <v>10.666666666666666</v>
      </c>
    </row>
    <row r="188" spans="1:7" ht="16.5" customHeight="1">
      <c r="A188" s="3" t="s">
        <v>162</v>
      </c>
      <c r="B188" s="7">
        <f>1180+568+200</f>
        <v>1948</v>
      </c>
      <c r="C188" s="7">
        <f t="shared" si="29"/>
        <v>883</v>
      </c>
      <c r="D188" s="7">
        <v>883</v>
      </c>
      <c r="E188" s="7">
        <v>840</v>
      </c>
      <c r="F188" s="11">
        <f t="shared" si="30"/>
        <v>0.9513023782559457</v>
      </c>
      <c r="G188" s="11">
        <f t="shared" si="31"/>
        <v>0.43121149897330596</v>
      </c>
    </row>
    <row r="189" spans="1:7" ht="16.5" customHeight="1">
      <c r="A189" s="2" t="s">
        <v>163</v>
      </c>
      <c r="B189" s="7">
        <f>SUM(B190:B194)</f>
        <v>1001</v>
      </c>
      <c r="C189" s="7">
        <f t="shared" si="29"/>
        <v>1897</v>
      </c>
      <c r="D189" s="7">
        <f>SUM(D190:D194)</f>
        <v>1897</v>
      </c>
      <c r="E189" s="7">
        <f>SUM(E190:E194)</f>
        <v>1163</v>
      </c>
      <c r="F189" s="11">
        <f t="shared" si="30"/>
        <v>0.6130732735898787</v>
      </c>
      <c r="G189" s="11">
        <f t="shared" si="31"/>
        <v>1.161838161838162</v>
      </c>
    </row>
    <row r="190" spans="1:7" ht="16.5" customHeight="1">
      <c r="A190" s="3" t="s">
        <v>164</v>
      </c>
      <c r="B190" s="7">
        <v>381</v>
      </c>
      <c r="C190" s="7">
        <f t="shared" si="29"/>
        <v>400</v>
      </c>
      <c r="D190" s="7">
        <v>400</v>
      </c>
      <c r="E190" s="7">
        <v>445</v>
      </c>
      <c r="F190" s="11">
        <f t="shared" si="30"/>
        <v>1.1125</v>
      </c>
      <c r="G190" s="11">
        <f t="shared" si="31"/>
        <v>1.167979002624672</v>
      </c>
    </row>
    <row r="191" spans="1:7" ht="16.5" customHeight="1">
      <c r="A191" s="3" t="s">
        <v>165</v>
      </c>
      <c r="B191" s="7">
        <v>15</v>
      </c>
      <c r="C191" s="7">
        <f t="shared" si="29"/>
        <v>119</v>
      </c>
      <c r="D191" s="7">
        <v>119</v>
      </c>
      <c r="E191" s="7">
        <v>34</v>
      </c>
      <c r="F191" s="11">
        <f t="shared" si="30"/>
        <v>0.2857142857142857</v>
      </c>
      <c r="G191" s="11">
        <f t="shared" si="31"/>
        <v>2.2666666666666666</v>
      </c>
    </row>
    <row r="192" spans="1:7" ht="16.5" customHeight="1">
      <c r="A192" s="3" t="s">
        <v>166</v>
      </c>
      <c r="B192" s="7">
        <v>50</v>
      </c>
      <c r="C192" s="7">
        <f t="shared" si="29"/>
        <v>0</v>
      </c>
      <c r="D192" s="7">
        <v>0</v>
      </c>
      <c r="E192" s="7">
        <v>0</v>
      </c>
      <c r="F192" s="11"/>
      <c r="G192" s="11">
        <f t="shared" si="31"/>
        <v>0</v>
      </c>
    </row>
    <row r="193" spans="1:7" ht="16.5" customHeight="1">
      <c r="A193" s="3" t="s">
        <v>167</v>
      </c>
      <c r="B193" s="7">
        <v>22</v>
      </c>
      <c r="C193" s="7">
        <f t="shared" si="29"/>
        <v>15</v>
      </c>
      <c r="D193" s="7">
        <v>15</v>
      </c>
      <c r="E193" s="7">
        <v>24</v>
      </c>
      <c r="F193" s="11">
        <f t="shared" si="30"/>
        <v>1.6</v>
      </c>
      <c r="G193" s="11">
        <f t="shared" si="31"/>
        <v>1.0909090909090908</v>
      </c>
    </row>
    <row r="194" spans="1:7" ht="16.5" customHeight="1">
      <c r="A194" s="3" t="s">
        <v>168</v>
      </c>
      <c r="B194" s="7">
        <v>533</v>
      </c>
      <c r="C194" s="7">
        <f t="shared" si="29"/>
        <v>1363</v>
      </c>
      <c r="D194" s="7">
        <v>1363</v>
      </c>
      <c r="E194" s="7">
        <v>660</v>
      </c>
      <c r="F194" s="11">
        <f t="shared" si="30"/>
        <v>0.4842259721203228</v>
      </c>
      <c r="G194" s="11">
        <f t="shared" si="31"/>
        <v>1.2382739212007505</v>
      </c>
    </row>
    <row r="195" spans="1:7" ht="16.5" customHeight="1">
      <c r="A195" s="2" t="s">
        <v>169</v>
      </c>
      <c r="B195" s="7">
        <f>SUM(B196:B198)</f>
        <v>236</v>
      </c>
      <c r="C195" s="7">
        <f t="shared" si="29"/>
        <v>216</v>
      </c>
      <c r="D195" s="7">
        <f>SUM(D196:D198)</f>
        <v>216</v>
      </c>
      <c r="E195" s="7">
        <f>SUM(E196:E198)</f>
        <v>93</v>
      </c>
      <c r="F195" s="11">
        <f t="shared" si="30"/>
        <v>0.4305555555555556</v>
      </c>
      <c r="G195" s="11">
        <f t="shared" si="31"/>
        <v>0.3940677966101695</v>
      </c>
    </row>
    <row r="196" spans="1:7" ht="16.5" customHeight="1">
      <c r="A196" s="3" t="s">
        <v>170</v>
      </c>
      <c r="B196" s="7">
        <v>131</v>
      </c>
      <c r="C196" s="7">
        <f t="shared" si="29"/>
        <v>206</v>
      </c>
      <c r="D196" s="7">
        <v>206</v>
      </c>
      <c r="E196" s="7">
        <v>87</v>
      </c>
      <c r="F196" s="11">
        <f t="shared" si="30"/>
        <v>0.4223300970873786</v>
      </c>
      <c r="G196" s="11">
        <f t="shared" si="31"/>
        <v>0.6641221374045801</v>
      </c>
    </row>
    <row r="197" spans="1:7" ht="16.5" customHeight="1">
      <c r="A197" s="3" t="s">
        <v>171</v>
      </c>
      <c r="B197" s="7">
        <v>17</v>
      </c>
      <c r="C197" s="7">
        <f t="shared" si="29"/>
        <v>10</v>
      </c>
      <c r="D197" s="7">
        <v>10</v>
      </c>
      <c r="E197" s="7">
        <v>6</v>
      </c>
      <c r="F197" s="11">
        <f t="shared" si="30"/>
        <v>0.6</v>
      </c>
      <c r="G197" s="11">
        <f t="shared" si="31"/>
        <v>0.35294117647058826</v>
      </c>
    </row>
    <row r="198" spans="1:7" ht="16.5" customHeight="1">
      <c r="A198" s="3" t="s">
        <v>172</v>
      </c>
      <c r="B198" s="7">
        <v>88</v>
      </c>
      <c r="C198" s="7">
        <f t="shared" si="29"/>
        <v>0</v>
      </c>
      <c r="D198" s="7">
        <v>0</v>
      </c>
      <c r="E198" s="7">
        <v>0</v>
      </c>
      <c r="F198" s="11"/>
      <c r="G198" s="11">
        <f t="shared" si="31"/>
        <v>0</v>
      </c>
    </row>
    <row r="199" spans="1:7" ht="16.5" customHeight="1">
      <c r="A199" s="2" t="s">
        <v>173</v>
      </c>
      <c r="B199" s="7">
        <f>SUM(B200:B203)</f>
        <v>782</v>
      </c>
      <c r="C199" s="7">
        <f t="shared" si="29"/>
        <v>1716</v>
      </c>
      <c r="D199" s="7">
        <f>SUM(D200:D203)</f>
        <v>1716</v>
      </c>
      <c r="E199" s="7">
        <f>SUM(E200:E203)</f>
        <v>1707</v>
      </c>
      <c r="F199" s="11">
        <f t="shared" si="30"/>
        <v>0.9947552447552448</v>
      </c>
      <c r="G199" s="11">
        <f t="shared" si="31"/>
        <v>2.182864450127877</v>
      </c>
    </row>
    <row r="200" spans="1:7" ht="16.5" customHeight="1">
      <c r="A200" s="3" t="s">
        <v>174</v>
      </c>
      <c r="B200" s="7">
        <v>37</v>
      </c>
      <c r="C200" s="7">
        <f t="shared" si="29"/>
        <v>827</v>
      </c>
      <c r="D200" s="7">
        <f>27+800</f>
        <v>827</v>
      </c>
      <c r="E200" s="7">
        <v>815</v>
      </c>
      <c r="F200" s="11">
        <f t="shared" si="30"/>
        <v>0.9854897218863361</v>
      </c>
      <c r="G200" s="11">
        <f t="shared" si="31"/>
        <v>22.027027027027028</v>
      </c>
    </row>
    <row r="201" spans="1:7" ht="16.5" customHeight="1">
      <c r="A201" s="3" t="s">
        <v>175</v>
      </c>
      <c r="B201" s="7">
        <v>695</v>
      </c>
      <c r="C201" s="7">
        <f t="shared" si="29"/>
        <v>750</v>
      </c>
      <c r="D201" s="7">
        <v>750</v>
      </c>
      <c r="E201" s="7">
        <v>749</v>
      </c>
      <c r="F201" s="11">
        <f t="shared" si="30"/>
        <v>0.9986666666666667</v>
      </c>
      <c r="G201" s="11">
        <f t="shared" si="31"/>
        <v>1.0776978417266188</v>
      </c>
    </row>
    <row r="202" spans="1:7" ht="16.5" customHeight="1">
      <c r="A202" s="3" t="s">
        <v>176</v>
      </c>
      <c r="B202" s="7">
        <v>16</v>
      </c>
      <c r="C202" s="7">
        <f t="shared" si="29"/>
        <v>110</v>
      </c>
      <c r="D202" s="7">
        <v>110</v>
      </c>
      <c r="E202" s="7">
        <v>112</v>
      </c>
      <c r="F202" s="11">
        <f t="shared" si="30"/>
        <v>1.018181818181818</v>
      </c>
      <c r="G202" s="11">
        <f t="shared" si="31"/>
        <v>7</v>
      </c>
    </row>
    <row r="203" spans="1:7" ht="16.5" customHeight="1">
      <c r="A203" s="3" t="s">
        <v>177</v>
      </c>
      <c r="B203" s="7">
        <v>34</v>
      </c>
      <c r="C203" s="7">
        <f t="shared" si="29"/>
        <v>29</v>
      </c>
      <c r="D203" s="7">
        <v>29</v>
      </c>
      <c r="E203" s="7">
        <v>31</v>
      </c>
      <c r="F203" s="11">
        <f t="shared" si="30"/>
        <v>1.0689655172413792</v>
      </c>
      <c r="G203" s="11">
        <f t="shared" si="31"/>
        <v>0.9117647058823529</v>
      </c>
    </row>
    <row r="204" spans="1:7" ht="16.5" customHeight="1">
      <c r="A204" s="2" t="s">
        <v>178</v>
      </c>
      <c r="B204" s="7">
        <f>SUM(B205:B207)</f>
        <v>78</v>
      </c>
      <c r="C204" s="7">
        <f aca="true" t="shared" si="32" ref="C204:C227">D204</f>
        <v>161</v>
      </c>
      <c r="D204" s="7">
        <f>SUM(D205:D207)</f>
        <v>161</v>
      </c>
      <c r="E204" s="7">
        <f>SUM(E205:E207)</f>
        <v>90</v>
      </c>
      <c r="F204" s="11">
        <f t="shared" si="30"/>
        <v>0.5590062111801242</v>
      </c>
      <c r="G204" s="11">
        <f t="shared" si="31"/>
        <v>1.1538461538461537</v>
      </c>
    </row>
    <row r="205" spans="1:7" ht="16.5" customHeight="1">
      <c r="A205" s="3" t="s">
        <v>21</v>
      </c>
      <c r="B205" s="7">
        <v>30</v>
      </c>
      <c r="C205" s="7">
        <f t="shared" si="32"/>
        <v>81</v>
      </c>
      <c r="D205" s="7">
        <v>81</v>
      </c>
      <c r="E205" s="7">
        <v>43</v>
      </c>
      <c r="F205" s="11">
        <f t="shared" si="30"/>
        <v>0.5308641975308642</v>
      </c>
      <c r="G205" s="11">
        <f t="shared" si="31"/>
        <v>1.4333333333333333</v>
      </c>
    </row>
    <row r="206" spans="1:7" ht="16.5" customHeight="1">
      <c r="A206" s="3" t="s">
        <v>179</v>
      </c>
      <c r="B206" s="7">
        <v>10</v>
      </c>
      <c r="C206" s="7">
        <f t="shared" si="32"/>
        <v>50</v>
      </c>
      <c r="D206" s="7">
        <v>50</v>
      </c>
      <c r="E206" s="7">
        <v>35</v>
      </c>
      <c r="F206" s="11">
        <f t="shared" si="30"/>
        <v>0.7</v>
      </c>
      <c r="G206" s="11">
        <f t="shared" si="31"/>
        <v>3.5</v>
      </c>
    </row>
    <row r="207" spans="1:7" ht="16.5" customHeight="1">
      <c r="A207" s="3" t="s">
        <v>180</v>
      </c>
      <c r="B207" s="7">
        <v>38</v>
      </c>
      <c r="C207" s="7">
        <f t="shared" si="32"/>
        <v>30</v>
      </c>
      <c r="D207" s="7">
        <v>30</v>
      </c>
      <c r="E207" s="7">
        <v>12</v>
      </c>
      <c r="F207" s="11">
        <f t="shared" si="30"/>
        <v>0.4</v>
      </c>
      <c r="G207" s="11">
        <f t="shared" si="31"/>
        <v>0.3157894736842105</v>
      </c>
    </row>
    <row r="208" spans="1:7" ht="16.5" customHeight="1">
      <c r="A208" s="2" t="s">
        <v>181</v>
      </c>
      <c r="B208" s="7">
        <f>SUM(B209:B211)</f>
        <v>720</v>
      </c>
      <c r="C208" s="7">
        <f t="shared" si="32"/>
        <v>1298</v>
      </c>
      <c r="D208" s="7">
        <f>SUM(D209:D211)</f>
        <v>1298</v>
      </c>
      <c r="E208" s="7">
        <f>SUM(E209:E211)</f>
        <v>1253</v>
      </c>
      <c r="F208" s="11">
        <f aca="true" t="shared" si="33" ref="F208:F246">E208/D208</f>
        <v>0.9653312788906009</v>
      </c>
      <c r="G208" s="11">
        <f aca="true" t="shared" si="34" ref="G208:G246">E208/B208</f>
        <v>1.7402777777777778</v>
      </c>
    </row>
    <row r="209" spans="1:7" ht="16.5" customHeight="1">
      <c r="A209" s="3" t="s">
        <v>182</v>
      </c>
      <c r="B209" s="7">
        <v>65</v>
      </c>
      <c r="C209" s="7">
        <f t="shared" si="32"/>
        <v>0</v>
      </c>
      <c r="D209" s="7">
        <v>0</v>
      </c>
      <c r="E209" s="7">
        <v>0</v>
      </c>
      <c r="F209" s="11"/>
      <c r="G209" s="11">
        <f t="shared" si="34"/>
        <v>0</v>
      </c>
    </row>
    <row r="210" spans="1:7" ht="16.5" customHeight="1">
      <c r="A210" s="3" t="s">
        <v>183</v>
      </c>
      <c r="B210" s="7">
        <v>0</v>
      </c>
      <c r="C210" s="7">
        <f t="shared" si="32"/>
        <v>300</v>
      </c>
      <c r="D210" s="7">
        <v>300</v>
      </c>
      <c r="E210" s="7">
        <v>303</v>
      </c>
      <c r="F210" s="11">
        <f t="shared" si="33"/>
        <v>1.01</v>
      </c>
      <c r="G210" s="11"/>
    </row>
    <row r="211" spans="1:7" ht="16.5" customHeight="1">
      <c r="A211" s="3" t="s">
        <v>184</v>
      </c>
      <c r="B211" s="7">
        <v>655</v>
      </c>
      <c r="C211" s="7">
        <f t="shared" si="32"/>
        <v>998</v>
      </c>
      <c r="D211" s="7">
        <f>498+500</f>
        <v>998</v>
      </c>
      <c r="E211" s="7">
        <v>950</v>
      </c>
      <c r="F211" s="11">
        <f t="shared" si="33"/>
        <v>0.9519038076152304</v>
      </c>
      <c r="G211" s="11">
        <f t="shared" si="34"/>
        <v>1.450381679389313</v>
      </c>
    </row>
    <row r="212" spans="1:7" ht="16.5" customHeight="1">
      <c r="A212" s="2" t="s">
        <v>185</v>
      </c>
      <c r="B212" s="7">
        <f>SUM(B213:B214)</f>
        <v>27</v>
      </c>
      <c r="C212" s="7">
        <f t="shared" si="32"/>
        <v>26</v>
      </c>
      <c r="D212" s="7">
        <f>SUM(D213:D214)</f>
        <v>26</v>
      </c>
      <c r="E212" s="7">
        <f>SUM(E213:E214)</f>
        <v>34</v>
      </c>
      <c r="F212" s="11">
        <f t="shared" si="33"/>
        <v>1.3076923076923077</v>
      </c>
      <c r="G212" s="11">
        <f t="shared" si="34"/>
        <v>1.2592592592592593</v>
      </c>
    </row>
    <row r="213" spans="1:7" ht="16.5" customHeight="1">
      <c r="A213" s="3" t="s">
        <v>21</v>
      </c>
      <c r="B213" s="7">
        <v>27</v>
      </c>
      <c r="C213" s="7">
        <f t="shared" si="32"/>
        <v>26</v>
      </c>
      <c r="D213" s="7">
        <v>26</v>
      </c>
      <c r="E213" s="7">
        <v>26</v>
      </c>
      <c r="F213" s="11">
        <f t="shared" si="33"/>
        <v>1</v>
      </c>
      <c r="G213" s="11">
        <f t="shared" si="34"/>
        <v>0.9629629629629629</v>
      </c>
    </row>
    <row r="214" spans="1:7" ht="16.5" customHeight="1">
      <c r="A214" s="3" t="s">
        <v>186</v>
      </c>
      <c r="B214" s="7">
        <v>0</v>
      </c>
      <c r="C214" s="7">
        <f t="shared" si="32"/>
        <v>0</v>
      </c>
      <c r="D214" s="7">
        <v>0</v>
      </c>
      <c r="E214" s="7">
        <v>8</v>
      </c>
      <c r="F214" s="11"/>
      <c r="G214" s="11"/>
    </row>
    <row r="215" spans="1:7" ht="16.5" customHeight="1">
      <c r="A215" s="2" t="s">
        <v>187</v>
      </c>
      <c r="B215" s="7">
        <f>SUM(B216:B217)</f>
        <v>3447</v>
      </c>
      <c r="C215" s="7">
        <f t="shared" si="32"/>
        <v>4617</v>
      </c>
      <c r="D215" s="7">
        <f>SUM(D216:D217)</f>
        <v>4617</v>
      </c>
      <c r="E215" s="7">
        <f>SUM(E216:E217)</f>
        <v>2562</v>
      </c>
      <c r="F215" s="11">
        <f t="shared" si="33"/>
        <v>0.5549057829759584</v>
      </c>
      <c r="G215" s="11">
        <f t="shared" si="34"/>
        <v>0.7432550043516101</v>
      </c>
    </row>
    <row r="216" spans="1:7" ht="16.5" customHeight="1">
      <c r="A216" s="3" t="s">
        <v>188</v>
      </c>
      <c r="B216" s="7">
        <v>183</v>
      </c>
      <c r="C216" s="7">
        <f t="shared" si="32"/>
        <v>2039</v>
      </c>
      <c r="D216" s="7">
        <v>2039</v>
      </c>
      <c r="E216" s="7">
        <v>204</v>
      </c>
      <c r="F216" s="11">
        <f t="shared" si="33"/>
        <v>0.10004904364884748</v>
      </c>
      <c r="G216" s="11">
        <f t="shared" si="34"/>
        <v>1.1147540983606556</v>
      </c>
    </row>
    <row r="217" spans="1:7" ht="16.5" customHeight="1">
      <c r="A217" s="3" t="s">
        <v>189</v>
      </c>
      <c r="B217" s="7">
        <v>3264</v>
      </c>
      <c r="C217" s="7">
        <f t="shared" si="32"/>
        <v>2578</v>
      </c>
      <c r="D217" s="7">
        <f>578+2000</f>
        <v>2578</v>
      </c>
      <c r="E217" s="7">
        <v>2358</v>
      </c>
      <c r="F217" s="11">
        <f t="shared" si="33"/>
        <v>0.9146625290923196</v>
      </c>
      <c r="G217" s="11">
        <f t="shared" si="34"/>
        <v>0.7224264705882353</v>
      </c>
    </row>
    <row r="218" spans="1:7" ht="16.5" customHeight="1">
      <c r="A218" s="2" t="s">
        <v>190</v>
      </c>
      <c r="B218" s="7">
        <f>SUM(B219:B220)</f>
        <v>170</v>
      </c>
      <c r="C218" s="7">
        <f t="shared" si="32"/>
        <v>95</v>
      </c>
      <c r="D218" s="7">
        <f>SUM(D219:D220)</f>
        <v>95</v>
      </c>
      <c r="E218" s="7">
        <f>SUM(E219:E220)</f>
        <v>151</v>
      </c>
      <c r="F218" s="11">
        <f t="shared" si="33"/>
        <v>1.5894736842105264</v>
      </c>
      <c r="G218" s="11">
        <f t="shared" si="34"/>
        <v>0.888235294117647</v>
      </c>
    </row>
    <row r="219" spans="1:7" ht="16.5" customHeight="1">
      <c r="A219" s="3" t="s">
        <v>191</v>
      </c>
      <c r="B219" s="7">
        <v>140</v>
      </c>
      <c r="C219" s="7">
        <f t="shared" si="32"/>
        <v>77</v>
      </c>
      <c r="D219" s="7">
        <v>77</v>
      </c>
      <c r="E219" s="7">
        <v>107</v>
      </c>
      <c r="F219" s="11">
        <f t="shared" si="33"/>
        <v>1.3896103896103895</v>
      </c>
      <c r="G219" s="11">
        <f t="shared" si="34"/>
        <v>0.7642857142857142</v>
      </c>
    </row>
    <row r="220" spans="1:7" ht="16.5" customHeight="1">
      <c r="A220" s="3" t="s">
        <v>192</v>
      </c>
      <c r="B220" s="7">
        <v>30</v>
      </c>
      <c r="C220" s="7">
        <f t="shared" si="32"/>
        <v>18</v>
      </c>
      <c r="D220" s="7">
        <v>18</v>
      </c>
      <c r="E220" s="7">
        <v>44</v>
      </c>
      <c r="F220" s="11">
        <f t="shared" si="33"/>
        <v>2.4444444444444446</v>
      </c>
      <c r="G220" s="11">
        <f t="shared" si="34"/>
        <v>1.4666666666666666</v>
      </c>
    </row>
    <row r="221" spans="1:7" ht="16.5" customHeight="1">
      <c r="A221" s="2" t="s">
        <v>193</v>
      </c>
      <c r="B221" s="7">
        <f>SUM(B222:B222)</f>
        <v>385</v>
      </c>
      <c r="C221" s="7">
        <f t="shared" si="32"/>
        <v>323</v>
      </c>
      <c r="D221" s="7">
        <f>SUM(D222:D222)</f>
        <v>323</v>
      </c>
      <c r="E221" s="7">
        <f>SUM(E222:E222)</f>
        <v>461</v>
      </c>
      <c r="F221" s="11">
        <f t="shared" si="33"/>
        <v>1.4272445820433437</v>
      </c>
      <c r="G221" s="11">
        <f t="shared" si="34"/>
        <v>1.1974025974025975</v>
      </c>
    </row>
    <row r="222" spans="1:7" ht="16.5" customHeight="1">
      <c r="A222" s="3" t="s">
        <v>194</v>
      </c>
      <c r="B222" s="7">
        <v>385</v>
      </c>
      <c r="C222" s="7">
        <f t="shared" si="32"/>
        <v>323</v>
      </c>
      <c r="D222" s="7">
        <v>323</v>
      </c>
      <c r="E222" s="7">
        <v>461</v>
      </c>
      <c r="F222" s="11">
        <f t="shared" si="33"/>
        <v>1.4272445820433437</v>
      </c>
      <c r="G222" s="11">
        <f t="shared" si="34"/>
        <v>1.1974025974025975</v>
      </c>
    </row>
    <row r="223" spans="1:7" ht="16.5" customHeight="1">
      <c r="A223" s="4" t="s">
        <v>195</v>
      </c>
      <c r="B223" s="7">
        <f>SUM(B224:B225)</f>
        <v>25</v>
      </c>
      <c r="C223" s="7">
        <f t="shared" si="32"/>
        <v>175</v>
      </c>
      <c r="D223" s="7">
        <f>SUM(D224:D225)</f>
        <v>175</v>
      </c>
      <c r="E223" s="7">
        <f>SUM(E224:E225)</f>
        <v>98</v>
      </c>
      <c r="F223" s="11">
        <f t="shared" si="33"/>
        <v>0.56</v>
      </c>
      <c r="G223" s="11">
        <f t="shared" si="34"/>
        <v>3.92</v>
      </c>
    </row>
    <row r="224" spans="1:7" ht="16.5" customHeight="1">
      <c r="A224" s="5" t="s">
        <v>196</v>
      </c>
      <c r="B224" s="7">
        <v>0</v>
      </c>
      <c r="C224" s="7">
        <f t="shared" si="32"/>
        <v>128</v>
      </c>
      <c r="D224" s="7">
        <v>128</v>
      </c>
      <c r="E224" s="7">
        <v>64</v>
      </c>
      <c r="F224" s="11">
        <f t="shared" si="33"/>
        <v>0.5</v>
      </c>
      <c r="G224" s="11"/>
    </row>
    <row r="225" spans="1:7" ht="16.5" customHeight="1">
      <c r="A225" s="5" t="s">
        <v>197</v>
      </c>
      <c r="B225" s="7">
        <v>25</v>
      </c>
      <c r="C225" s="7">
        <f t="shared" si="32"/>
        <v>47</v>
      </c>
      <c r="D225" s="7">
        <v>47</v>
      </c>
      <c r="E225" s="7">
        <v>34</v>
      </c>
      <c r="F225" s="11">
        <f t="shared" si="33"/>
        <v>0.723404255319149</v>
      </c>
      <c r="G225" s="11">
        <f t="shared" si="34"/>
        <v>1.36</v>
      </c>
    </row>
    <row r="226" spans="1:7" ht="16.5" customHeight="1">
      <c r="A226" s="2" t="s">
        <v>198</v>
      </c>
      <c r="B226" s="7">
        <v>797</v>
      </c>
      <c r="C226" s="7">
        <f t="shared" si="32"/>
        <v>1828</v>
      </c>
      <c r="D226" s="7">
        <f>D227</f>
        <v>1828</v>
      </c>
      <c r="E226" s="7">
        <f>E227</f>
        <v>5499</v>
      </c>
      <c r="F226" s="11">
        <f t="shared" si="33"/>
        <v>3.0082056892778994</v>
      </c>
      <c r="G226" s="11">
        <f t="shared" si="34"/>
        <v>6.899623588456713</v>
      </c>
    </row>
    <row r="227" spans="1:7" ht="16.5" customHeight="1">
      <c r="A227" s="3" t="s">
        <v>199</v>
      </c>
      <c r="B227" s="7">
        <v>797</v>
      </c>
      <c r="C227" s="7">
        <f t="shared" si="32"/>
        <v>1828</v>
      </c>
      <c r="D227" s="7">
        <f>206+31+293+1622-324</f>
        <v>1828</v>
      </c>
      <c r="E227" s="7">
        <v>5499</v>
      </c>
      <c r="F227" s="11">
        <f t="shared" si="33"/>
        <v>3.0082056892778994</v>
      </c>
      <c r="G227" s="11">
        <f t="shared" si="34"/>
        <v>6.899623588456713</v>
      </c>
    </row>
    <row r="228" spans="1:7" ht="16.5" customHeight="1">
      <c r="A228" s="2" t="s">
        <v>375</v>
      </c>
      <c r="B228" s="7">
        <f>SUM(B229,B232,B236,B239,B246,B252,B254,B258,B262)</f>
        <v>32964</v>
      </c>
      <c r="C228" s="7">
        <f>SUM(C229,C232,C236,C239,C246,C252,C254,C258,C262)</f>
        <v>41816</v>
      </c>
      <c r="D228" s="7">
        <f>SUM(D229,D232,D236,D239,D246,D252,D254,D258,D262)</f>
        <v>41816</v>
      </c>
      <c r="E228" s="7">
        <f>SUM(E229,E232,E236,E239,E246,E252,E254,E258,E262)</f>
        <v>42495</v>
      </c>
      <c r="F228" s="11">
        <f t="shared" si="33"/>
        <v>1.016237803711498</v>
      </c>
      <c r="G228" s="11">
        <f t="shared" si="34"/>
        <v>1.2891336002912268</v>
      </c>
    </row>
    <row r="229" spans="1:7" ht="16.5" customHeight="1">
      <c r="A229" s="2" t="s">
        <v>200</v>
      </c>
      <c r="B229" s="7">
        <f>SUM(B230:B231)</f>
        <v>575</v>
      </c>
      <c r="C229" s="7">
        <f>D229</f>
        <v>2670</v>
      </c>
      <c r="D229" s="7">
        <f>SUM(D230:D231)</f>
        <v>2670</v>
      </c>
      <c r="E229" s="7">
        <f>SUM(E230:E231)</f>
        <v>759</v>
      </c>
      <c r="F229" s="11">
        <f t="shared" si="33"/>
        <v>0.2842696629213483</v>
      </c>
      <c r="G229" s="11">
        <f t="shared" si="34"/>
        <v>1.32</v>
      </c>
    </row>
    <row r="230" spans="1:7" ht="16.5" customHeight="1">
      <c r="A230" s="3" t="s">
        <v>21</v>
      </c>
      <c r="B230" s="7">
        <v>575</v>
      </c>
      <c r="C230" s="7">
        <f aca="true" t="shared" si="35" ref="C230:C263">D230</f>
        <v>1505</v>
      </c>
      <c r="D230" s="7">
        <v>1505</v>
      </c>
      <c r="E230" s="7">
        <v>759</v>
      </c>
      <c r="F230" s="11">
        <f t="shared" si="33"/>
        <v>0.5043189368770764</v>
      </c>
      <c r="G230" s="11">
        <f t="shared" si="34"/>
        <v>1.32</v>
      </c>
    </row>
    <row r="231" spans="1:7" ht="16.5" customHeight="1">
      <c r="A231" s="3" t="s">
        <v>201</v>
      </c>
      <c r="B231" s="7">
        <v>0</v>
      </c>
      <c r="C231" s="7">
        <f t="shared" si="35"/>
        <v>1165</v>
      </c>
      <c r="D231" s="7">
        <v>1165</v>
      </c>
      <c r="E231" s="7">
        <v>0</v>
      </c>
      <c r="F231" s="11">
        <f t="shared" si="33"/>
        <v>0</v>
      </c>
      <c r="G231" s="11"/>
    </row>
    <row r="232" spans="1:7" ht="16.5" customHeight="1">
      <c r="A232" s="2" t="s">
        <v>202</v>
      </c>
      <c r="B232" s="7">
        <f>SUM(B233:B235)</f>
        <v>6837</v>
      </c>
      <c r="C232" s="7">
        <f t="shared" si="35"/>
        <v>15440</v>
      </c>
      <c r="D232" s="7">
        <f>SUM(D233:D235)</f>
        <v>15440</v>
      </c>
      <c r="E232" s="7">
        <f>SUM(E233:E235)</f>
        <v>10978</v>
      </c>
      <c r="F232" s="11">
        <f t="shared" si="33"/>
        <v>0.7110103626943005</v>
      </c>
      <c r="G232" s="11">
        <f t="shared" si="34"/>
        <v>1.6056750036565746</v>
      </c>
    </row>
    <row r="233" spans="1:7" ht="16.5" customHeight="1">
      <c r="A233" s="3" t="s">
        <v>203</v>
      </c>
      <c r="B233" s="7">
        <v>6837</v>
      </c>
      <c r="C233" s="7">
        <f t="shared" si="35"/>
        <v>15440</v>
      </c>
      <c r="D233" s="7">
        <v>15440</v>
      </c>
      <c r="E233" s="7">
        <v>9786</v>
      </c>
      <c r="F233" s="11">
        <f t="shared" si="33"/>
        <v>0.6338082901554404</v>
      </c>
      <c r="G233" s="11">
        <f t="shared" si="34"/>
        <v>1.4313295304958316</v>
      </c>
    </row>
    <row r="234" spans="1:7" ht="16.5" customHeight="1">
      <c r="A234" s="3" t="s">
        <v>204</v>
      </c>
      <c r="B234" s="7">
        <v>0</v>
      </c>
      <c r="C234" s="7">
        <f t="shared" si="35"/>
        <v>0</v>
      </c>
      <c r="D234" s="7">
        <v>0</v>
      </c>
      <c r="E234" s="7">
        <v>1165</v>
      </c>
      <c r="F234" s="11"/>
      <c r="G234" s="11"/>
    </row>
    <row r="235" spans="1:7" ht="16.5" customHeight="1">
      <c r="A235" s="3" t="s">
        <v>205</v>
      </c>
      <c r="B235" s="7">
        <v>0</v>
      </c>
      <c r="C235" s="7">
        <f t="shared" si="35"/>
        <v>0</v>
      </c>
      <c r="D235" s="7">
        <v>0</v>
      </c>
      <c r="E235" s="7">
        <v>27</v>
      </c>
      <c r="F235" s="11"/>
      <c r="G235" s="11"/>
    </row>
    <row r="236" spans="1:7" ht="16.5" customHeight="1">
      <c r="A236" s="2" t="s">
        <v>206</v>
      </c>
      <c r="B236" s="7">
        <f>SUM(B237:B238)</f>
        <v>3471</v>
      </c>
      <c r="C236" s="7">
        <f t="shared" si="35"/>
        <v>3302</v>
      </c>
      <c r="D236" s="7">
        <f>SUM(D237:D238)</f>
        <v>3302</v>
      </c>
      <c r="E236" s="7">
        <f>SUM(E237:E238)</f>
        <v>3881</v>
      </c>
      <c r="F236" s="11">
        <f t="shared" si="33"/>
        <v>1.1753482737734706</v>
      </c>
      <c r="G236" s="11">
        <f t="shared" si="34"/>
        <v>1.1181215787957361</v>
      </c>
    </row>
    <row r="237" spans="1:7" ht="16.5" customHeight="1">
      <c r="A237" s="3" t="s">
        <v>207</v>
      </c>
      <c r="B237" s="7">
        <v>3162</v>
      </c>
      <c r="C237" s="7">
        <f t="shared" si="35"/>
        <v>3180</v>
      </c>
      <c r="D237" s="7">
        <v>3180</v>
      </c>
      <c r="E237" s="7">
        <v>3499</v>
      </c>
      <c r="F237" s="11">
        <f t="shared" si="33"/>
        <v>1.100314465408805</v>
      </c>
      <c r="G237" s="11">
        <f t="shared" si="34"/>
        <v>1.1065781151170146</v>
      </c>
    </row>
    <row r="238" spans="1:7" ht="16.5" customHeight="1">
      <c r="A238" s="3" t="s">
        <v>208</v>
      </c>
      <c r="B238" s="7">
        <v>309</v>
      </c>
      <c r="C238" s="7">
        <f t="shared" si="35"/>
        <v>122</v>
      </c>
      <c r="D238" s="7">
        <v>122</v>
      </c>
      <c r="E238" s="7">
        <v>382</v>
      </c>
      <c r="F238" s="11">
        <f t="shared" si="33"/>
        <v>3.1311475409836067</v>
      </c>
      <c r="G238" s="11">
        <f t="shared" si="34"/>
        <v>1.2362459546925566</v>
      </c>
    </row>
    <row r="239" spans="1:7" ht="16.5" customHeight="1">
      <c r="A239" s="2" t="s">
        <v>209</v>
      </c>
      <c r="B239" s="7">
        <f>SUM(B240:B245)</f>
        <v>2514</v>
      </c>
      <c r="C239" s="7">
        <f t="shared" si="35"/>
        <v>2458</v>
      </c>
      <c r="D239" s="7">
        <f>SUM(D240:D245)</f>
        <v>2458</v>
      </c>
      <c r="E239" s="7">
        <f>SUM(E240:E245)</f>
        <v>2488</v>
      </c>
      <c r="F239" s="11">
        <f t="shared" si="33"/>
        <v>1.0122050447518307</v>
      </c>
      <c r="G239" s="11">
        <f t="shared" si="34"/>
        <v>0.9896579156722355</v>
      </c>
    </row>
    <row r="240" spans="1:7" ht="16.5" customHeight="1">
      <c r="A240" s="3" t="s">
        <v>210</v>
      </c>
      <c r="B240" s="7">
        <v>551</v>
      </c>
      <c r="C240" s="7">
        <f t="shared" si="35"/>
        <v>477</v>
      </c>
      <c r="D240" s="7">
        <v>477</v>
      </c>
      <c r="E240" s="7">
        <v>552</v>
      </c>
      <c r="F240" s="11">
        <f t="shared" si="33"/>
        <v>1.1572327044025157</v>
      </c>
      <c r="G240" s="11">
        <f t="shared" si="34"/>
        <v>1.0018148820326678</v>
      </c>
    </row>
    <row r="241" spans="1:7" ht="16.5" customHeight="1">
      <c r="A241" s="3" t="s">
        <v>211</v>
      </c>
      <c r="B241" s="7">
        <v>121</v>
      </c>
      <c r="C241" s="7">
        <f t="shared" si="35"/>
        <v>178</v>
      </c>
      <c r="D241" s="7">
        <v>178</v>
      </c>
      <c r="E241" s="7">
        <v>200</v>
      </c>
      <c r="F241" s="11">
        <f t="shared" si="33"/>
        <v>1.1235955056179776</v>
      </c>
      <c r="G241" s="11">
        <f t="shared" si="34"/>
        <v>1.6528925619834711</v>
      </c>
    </row>
    <row r="242" spans="1:7" ht="16.5" customHeight="1">
      <c r="A242" s="3" t="s">
        <v>212</v>
      </c>
      <c r="B242" s="7">
        <v>1</v>
      </c>
      <c r="C242" s="7">
        <f t="shared" si="35"/>
        <v>267</v>
      </c>
      <c r="D242" s="7">
        <v>267</v>
      </c>
      <c r="E242" s="7">
        <v>102</v>
      </c>
      <c r="F242" s="11">
        <f t="shared" si="33"/>
        <v>0.38202247191011235</v>
      </c>
      <c r="G242" s="11">
        <f t="shared" si="34"/>
        <v>102</v>
      </c>
    </row>
    <row r="243" spans="1:7" ht="16.5" customHeight="1">
      <c r="A243" s="3" t="s">
        <v>213</v>
      </c>
      <c r="B243" s="7">
        <v>1358</v>
      </c>
      <c r="C243" s="7">
        <f t="shared" si="35"/>
        <v>1096</v>
      </c>
      <c r="D243" s="7">
        <v>1096</v>
      </c>
      <c r="E243" s="7">
        <v>1388</v>
      </c>
      <c r="F243" s="11">
        <f t="shared" si="33"/>
        <v>1.2664233576642336</v>
      </c>
      <c r="G243" s="11">
        <f t="shared" si="34"/>
        <v>1.0220913107511045</v>
      </c>
    </row>
    <row r="244" spans="1:7" ht="16.5" customHeight="1">
      <c r="A244" s="3" t="s">
        <v>214</v>
      </c>
      <c r="B244" s="7">
        <v>380</v>
      </c>
      <c r="C244" s="7">
        <f t="shared" si="35"/>
        <v>200</v>
      </c>
      <c r="D244" s="7">
        <v>200</v>
      </c>
      <c r="E244" s="7">
        <v>214</v>
      </c>
      <c r="F244" s="11">
        <f t="shared" si="33"/>
        <v>1.07</v>
      </c>
      <c r="G244" s="11">
        <f t="shared" si="34"/>
        <v>0.5631578947368421</v>
      </c>
    </row>
    <row r="245" spans="1:7" ht="16.5" customHeight="1">
      <c r="A245" s="3" t="s">
        <v>215</v>
      </c>
      <c r="B245" s="7">
        <v>103</v>
      </c>
      <c r="C245" s="7">
        <f t="shared" si="35"/>
        <v>240</v>
      </c>
      <c r="D245" s="7">
        <v>240</v>
      </c>
      <c r="E245" s="7">
        <v>32</v>
      </c>
      <c r="F245" s="11">
        <f t="shared" si="33"/>
        <v>0.13333333333333333</v>
      </c>
      <c r="G245" s="11">
        <f t="shared" si="34"/>
        <v>0.3106796116504854</v>
      </c>
    </row>
    <row r="246" spans="1:7" ht="16.5" customHeight="1">
      <c r="A246" s="2" t="s">
        <v>216</v>
      </c>
      <c r="B246" s="7">
        <f>SUM(B247:B251)</f>
        <v>15229</v>
      </c>
      <c r="C246" s="7">
        <f t="shared" si="35"/>
        <v>14845</v>
      </c>
      <c r="D246" s="7">
        <f>SUM(D247:D251)</f>
        <v>14845</v>
      </c>
      <c r="E246" s="7">
        <f>SUM(E247:E251)</f>
        <v>15027</v>
      </c>
      <c r="F246" s="11">
        <f t="shared" si="33"/>
        <v>1.0122600202088246</v>
      </c>
      <c r="G246" s="11">
        <f t="shared" si="34"/>
        <v>0.9867358329502922</v>
      </c>
    </row>
    <row r="247" spans="1:7" ht="16.5" customHeight="1">
      <c r="A247" s="3" t="s">
        <v>217</v>
      </c>
      <c r="B247" s="7">
        <v>29</v>
      </c>
      <c r="C247" s="7">
        <f t="shared" si="35"/>
        <v>17</v>
      </c>
      <c r="D247" s="7">
        <v>17</v>
      </c>
      <c r="E247" s="7">
        <v>27</v>
      </c>
      <c r="F247" s="11">
        <f>E247/D247</f>
        <v>1.588235294117647</v>
      </c>
      <c r="G247" s="11">
        <f>E247/B247</f>
        <v>0.9310344827586207</v>
      </c>
    </row>
    <row r="248" spans="1:7" ht="16.5" customHeight="1">
      <c r="A248" s="3" t="s">
        <v>218</v>
      </c>
      <c r="B248" s="7">
        <v>11199</v>
      </c>
      <c r="C248" s="7">
        <f t="shared" si="35"/>
        <v>8816</v>
      </c>
      <c r="D248" s="7">
        <v>8816</v>
      </c>
      <c r="E248" s="7">
        <v>8499</v>
      </c>
      <c r="F248" s="11">
        <f>E248/D248</f>
        <v>0.9640426497277677</v>
      </c>
      <c r="G248" s="11">
        <f>E248/B248</f>
        <v>0.7589070452718992</v>
      </c>
    </row>
    <row r="249" spans="1:7" ht="16.5" customHeight="1">
      <c r="A249" s="3" t="s">
        <v>219</v>
      </c>
      <c r="B249" s="7">
        <v>1225</v>
      </c>
      <c r="C249" s="7">
        <f t="shared" si="35"/>
        <v>3781</v>
      </c>
      <c r="D249" s="7">
        <v>3781</v>
      </c>
      <c r="E249" s="7">
        <v>4025</v>
      </c>
      <c r="F249" s="11">
        <f>E249/D249</f>
        <v>1.0645331922771752</v>
      </c>
      <c r="G249" s="11">
        <f>E249/B249</f>
        <v>3.2857142857142856</v>
      </c>
    </row>
    <row r="250" spans="1:7" ht="16.5" customHeight="1">
      <c r="A250" s="3" t="s">
        <v>220</v>
      </c>
      <c r="B250" s="7">
        <v>657</v>
      </c>
      <c r="C250" s="7">
        <f t="shared" si="35"/>
        <v>512</v>
      </c>
      <c r="D250" s="7">
        <v>512</v>
      </c>
      <c r="E250" s="7">
        <v>883</v>
      </c>
      <c r="F250" s="11">
        <f>E250/D250</f>
        <v>1.724609375</v>
      </c>
      <c r="G250" s="11">
        <f>E250/B250</f>
        <v>1.3439878234398783</v>
      </c>
    </row>
    <row r="251" spans="1:7" ht="16.5" customHeight="1">
      <c r="A251" s="3" t="s">
        <v>221</v>
      </c>
      <c r="B251" s="7">
        <v>2119</v>
      </c>
      <c r="C251" s="7">
        <f t="shared" si="35"/>
        <v>1719</v>
      </c>
      <c r="D251" s="7">
        <v>1719</v>
      </c>
      <c r="E251" s="7">
        <v>1593</v>
      </c>
      <c r="F251" s="11">
        <f>E251/D251</f>
        <v>0.9267015706806283</v>
      </c>
      <c r="G251" s="11">
        <f>E251/B251</f>
        <v>0.7517697026899481</v>
      </c>
    </row>
    <row r="252" spans="1:7" ht="16.5" customHeight="1">
      <c r="A252" s="2" t="s">
        <v>222</v>
      </c>
      <c r="B252" s="7">
        <v>0</v>
      </c>
      <c r="C252" s="7">
        <f t="shared" si="35"/>
        <v>0</v>
      </c>
      <c r="D252" s="7">
        <v>0</v>
      </c>
      <c r="E252" s="7">
        <f>SUM(E253:E253)</f>
        <v>3</v>
      </c>
      <c r="F252" s="11"/>
      <c r="G252" s="11"/>
    </row>
    <row r="253" spans="1:7" ht="16.5" customHeight="1">
      <c r="A253" s="3" t="s">
        <v>223</v>
      </c>
      <c r="B253" s="7">
        <v>0</v>
      </c>
      <c r="C253" s="7">
        <f t="shared" si="35"/>
        <v>0</v>
      </c>
      <c r="D253" s="7">
        <v>0</v>
      </c>
      <c r="E253" s="7">
        <v>3</v>
      </c>
      <c r="F253" s="11"/>
      <c r="G253" s="11"/>
    </row>
    <row r="254" spans="1:7" ht="16.5" customHeight="1">
      <c r="A254" s="2" t="s">
        <v>224</v>
      </c>
      <c r="B254" s="7">
        <f>SUM(B255:B257)</f>
        <v>3044</v>
      </c>
      <c r="C254" s="7">
        <f t="shared" si="35"/>
        <v>1314</v>
      </c>
      <c r="D254" s="7">
        <f>SUM(D255:D257)</f>
        <v>1314</v>
      </c>
      <c r="E254" s="7">
        <f>SUM(E255:E257)</f>
        <v>1502</v>
      </c>
      <c r="F254" s="11">
        <f>E254/D254</f>
        <v>1.143074581430746</v>
      </c>
      <c r="G254" s="11">
        <f>E254/B254</f>
        <v>0.49342969776609724</v>
      </c>
    </row>
    <row r="255" spans="1:7" ht="16.5" customHeight="1">
      <c r="A255" s="3" t="s">
        <v>225</v>
      </c>
      <c r="B255" s="7">
        <v>1031</v>
      </c>
      <c r="C255" s="7">
        <f t="shared" si="35"/>
        <v>0</v>
      </c>
      <c r="D255" s="7">
        <v>0</v>
      </c>
      <c r="E255" s="7">
        <v>497</v>
      </c>
      <c r="F255" s="11"/>
      <c r="G255" s="11">
        <f>E255/B255</f>
        <v>0.48205625606207564</v>
      </c>
    </row>
    <row r="256" spans="1:7" ht="16.5" customHeight="1">
      <c r="A256" s="3" t="s">
        <v>226</v>
      </c>
      <c r="B256" s="7">
        <v>0</v>
      </c>
      <c r="C256" s="7">
        <f t="shared" si="35"/>
        <v>0</v>
      </c>
      <c r="D256" s="7">
        <v>0</v>
      </c>
      <c r="E256" s="7">
        <v>56</v>
      </c>
      <c r="F256" s="11"/>
      <c r="G256" s="11"/>
    </row>
    <row r="257" spans="1:7" ht="16.5" customHeight="1">
      <c r="A257" s="3" t="s">
        <v>227</v>
      </c>
      <c r="B257" s="7">
        <v>2013</v>
      </c>
      <c r="C257" s="7">
        <f t="shared" si="35"/>
        <v>1314</v>
      </c>
      <c r="D257" s="7">
        <v>1314</v>
      </c>
      <c r="E257" s="7">
        <v>949</v>
      </c>
      <c r="F257" s="11">
        <f>E257/D257</f>
        <v>0.7222222222222222</v>
      </c>
      <c r="G257" s="11">
        <f>E257/B257</f>
        <v>0.4714356681569796</v>
      </c>
    </row>
    <row r="258" spans="1:7" ht="16.5" customHeight="1">
      <c r="A258" s="2" t="s">
        <v>228</v>
      </c>
      <c r="B258" s="7">
        <f>SUM(B259:B261)</f>
        <v>1231</v>
      </c>
      <c r="C258" s="7">
        <f t="shared" si="35"/>
        <v>30</v>
      </c>
      <c r="D258" s="7">
        <f>SUM(D259:D261)</f>
        <v>30</v>
      </c>
      <c r="E258" s="7">
        <f>SUM(E259:E261)</f>
        <v>88</v>
      </c>
      <c r="F258" s="11">
        <f>E258/D258</f>
        <v>2.933333333333333</v>
      </c>
      <c r="G258" s="11">
        <f>E258/B258</f>
        <v>0.07148659626320066</v>
      </c>
    </row>
    <row r="259" spans="1:7" ht="16.5" customHeight="1">
      <c r="A259" s="3" t="s">
        <v>21</v>
      </c>
      <c r="B259" s="7">
        <v>120</v>
      </c>
      <c r="C259" s="7">
        <f t="shared" si="35"/>
        <v>0</v>
      </c>
      <c r="D259" s="7">
        <v>0</v>
      </c>
      <c r="E259" s="7">
        <v>0</v>
      </c>
      <c r="F259" s="11"/>
      <c r="G259" s="11">
        <f>E259/B259</f>
        <v>0</v>
      </c>
    </row>
    <row r="260" spans="1:7" ht="16.5" customHeight="1">
      <c r="A260" s="3" t="s">
        <v>229</v>
      </c>
      <c r="B260" s="7">
        <v>0</v>
      </c>
      <c r="C260" s="7">
        <f t="shared" si="35"/>
        <v>0</v>
      </c>
      <c r="D260" s="7">
        <v>0</v>
      </c>
      <c r="E260" s="7">
        <v>79</v>
      </c>
      <c r="F260" s="11"/>
      <c r="G260" s="11"/>
    </row>
    <row r="261" spans="1:7" ht="16.5" customHeight="1">
      <c r="A261" s="3" t="s">
        <v>230</v>
      </c>
      <c r="B261" s="7">
        <v>1111</v>
      </c>
      <c r="C261" s="7">
        <f t="shared" si="35"/>
        <v>30</v>
      </c>
      <c r="D261" s="7">
        <v>30</v>
      </c>
      <c r="E261" s="7">
        <v>9</v>
      </c>
      <c r="F261" s="11">
        <f aca="true" t="shared" si="36" ref="F261:F268">E261/D261</f>
        <v>0.3</v>
      </c>
      <c r="G261" s="11">
        <f aca="true" t="shared" si="37" ref="G261:G271">E261/B261</f>
        <v>0.008100810081008101</v>
      </c>
    </row>
    <row r="262" spans="1:7" ht="16.5" customHeight="1">
      <c r="A262" s="2" t="s">
        <v>231</v>
      </c>
      <c r="B262" s="7">
        <f>B263</f>
        <v>63</v>
      </c>
      <c r="C262" s="7">
        <f t="shared" si="35"/>
        <v>1757</v>
      </c>
      <c r="D262" s="7">
        <f>D263</f>
        <v>1757</v>
      </c>
      <c r="E262" s="7">
        <f>E263</f>
        <v>7769</v>
      </c>
      <c r="F262" s="11">
        <f t="shared" si="36"/>
        <v>4.421741605008537</v>
      </c>
      <c r="G262" s="11">
        <f t="shared" si="37"/>
        <v>123.31746031746032</v>
      </c>
    </row>
    <row r="263" spans="1:7" ht="16.5" customHeight="1">
      <c r="A263" s="3" t="s">
        <v>232</v>
      </c>
      <c r="B263" s="7">
        <v>63</v>
      </c>
      <c r="C263" s="7">
        <f t="shared" si="35"/>
        <v>1757</v>
      </c>
      <c r="D263" s="7">
        <v>1757</v>
      </c>
      <c r="E263" s="7">
        <v>7769</v>
      </c>
      <c r="F263" s="11">
        <f t="shared" si="36"/>
        <v>4.421741605008537</v>
      </c>
      <c r="G263" s="11">
        <f t="shared" si="37"/>
        <v>123.31746031746032</v>
      </c>
    </row>
    <row r="264" spans="1:7" ht="16.5" customHeight="1">
      <c r="A264" s="2" t="s">
        <v>376</v>
      </c>
      <c r="B264" s="7">
        <f>SUM(B265,B267,B270,B272,B274,B276,B278,B281,B283)</f>
        <v>4218</v>
      </c>
      <c r="C264" s="7">
        <f>SUM(C265,C267,C270,C272,C274,C276,C278,C281,C283)</f>
        <v>9159</v>
      </c>
      <c r="D264" s="7">
        <f>SUM(D265,D267,D270,D272,D274,D276,D278,D281,D283)</f>
        <v>9159</v>
      </c>
      <c r="E264" s="7">
        <f>SUM(E265,E267,E270,E272,E274,E276,E278,E281,E283)</f>
        <v>9110</v>
      </c>
      <c r="F264" s="11">
        <f t="shared" si="36"/>
        <v>0.9946500709684464</v>
      </c>
      <c r="G264" s="11">
        <f t="shared" si="37"/>
        <v>2.159791370317686</v>
      </c>
    </row>
    <row r="265" spans="1:7" ht="16.5" customHeight="1">
      <c r="A265" s="2" t="s">
        <v>233</v>
      </c>
      <c r="B265" s="7">
        <f>SUM(B266:B266)</f>
        <v>330</v>
      </c>
      <c r="C265" s="7">
        <f>D265</f>
        <v>282</v>
      </c>
      <c r="D265" s="7">
        <f>SUM(D266:D266)</f>
        <v>282</v>
      </c>
      <c r="E265" s="7">
        <f>SUM(E266:E266)</f>
        <v>314</v>
      </c>
      <c r="F265" s="11">
        <f t="shared" si="36"/>
        <v>1.1134751773049645</v>
      </c>
      <c r="G265" s="11">
        <f t="shared" si="37"/>
        <v>0.9515151515151515</v>
      </c>
    </row>
    <row r="266" spans="1:7" ht="16.5" customHeight="1">
      <c r="A266" s="3" t="s">
        <v>21</v>
      </c>
      <c r="B266" s="7">
        <v>330</v>
      </c>
      <c r="C266" s="7">
        <f aca="true" t="shared" si="38" ref="C266:C282">D266</f>
        <v>282</v>
      </c>
      <c r="D266" s="7">
        <v>282</v>
      </c>
      <c r="E266" s="7">
        <v>314</v>
      </c>
      <c r="F266" s="11">
        <f t="shared" si="36"/>
        <v>1.1134751773049645</v>
      </c>
      <c r="G266" s="11">
        <f t="shared" si="37"/>
        <v>0.9515151515151515</v>
      </c>
    </row>
    <row r="267" spans="1:7" ht="16.5" customHeight="1">
      <c r="A267" s="2" t="s">
        <v>234</v>
      </c>
      <c r="B267" s="7">
        <f>SUM(B268:B269)</f>
        <v>2825</v>
      </c>
      <c r="C267" s="7">
        <f t="shared" si="38"/>
        <v>1600</v>
      </c>
      <c r="D267" s="7">
        <f>SUM(D268:D269)</f>
        <v>1600</v>
      </c>
      <c r="E267" s="7">
        <f>SUM(E268:E269)</f>
        <v>1687</v>
      </c>
      <c r="F267" s="11">
        <f t="shared" si="36"/>
        <v>1.054375</v>
      </c>
      <c r="G267" s="11">
        <f t="shared" si="37"/>
        <v>0.5971681415929203</v>
      </c>
    </row>
    <row r="268" spans="1:7" ht="16.5" customHeight="1">
      <c r="A268" s="3" t="s">
        <v>235</v>
      </c>
      <c r="B268" s="7">
        <v>2696</v>
      </c>
      <c r="C268" s="7">
        <f t="shared" si="38"/>
        <v>1600</v>
      </c>
      <c r="D268" s="7">
        <v>1600</v>
      </c>
      <c r="E268" s="7">
        <v>1600</v>
      </c>
      <c r="F268" s="11">
        <f t="shared" si="36"/>
        <v>1</v>
      </c>
      <c r="G268" s="11">
        <f t="shared" si="37"/>
        <v>0.5934718100890207</v>
      </c>
    </row>
    <row r="269" spans="1:7" ht="16.5" customHeight="1">
      <c r="A269" s="3" t="s">
        <v>236</v>
      </c>
      <c r="B269" s="7">
        <v>129</v>
      </c>
      <c r="C269" s="7">
        <f t="shared" si="38"/>
        <v>0</v>
      </c>
      <c r="D269" s="7">
        <v>0</v>
      </c>
      <c r="E269" s="7">
        <v>87</v>
      </c>
      <c r="F269" s="11"/>
      <c r="G269" s="11">
        <f t="shared" si="37"/>
        <v>0.6744186046511628</v>
      </c>
    </row>
    <row r="270" spans="1:7" ht="16.5" customHeight="1">
      <c r="A270" s="2" t="s">
        <v>237</v>
      </c>
      <c r="B270" s="7">
        <v>300</v>
      </c>
      <c r="C270" s="7">
        <f t="shared" si="38"/>
        <v>0</v>
      </c>
      <c r="D270" s="7">
        <v>0</v>
      </c>
      <c r="E270" s="7">
        <f>SUM(E271:E271)</f>
        <v>150</v>
      </c>
      <c r="F270" s="11"/>
      <c r="G270" s="11">
        <f t="shared" si="37"/>
        <v>0.5</v>
      </c>
    </row>
    <row r="271" spans="1:7" ht="16.5" customHeight="1">
      <c r="A271" s="3" t="s">
        <v>238</v>
      </c>
      <c r="B271" s="7">
        <v>300</v>
      </c>
      <c r="C271" s="7">
        <f t="shared" si="38"/>
        <v>0</v>
      </c>
      <c r="D271" s="7">
        <v>0</v>
      </c>
      <c r="E271" s="7">
        <v>150</v>
      </c>
      <c r="F271" s="11"/>
      <c r="G271" s="11">
        <f t="shared" si="37"/>
        <v>0.5</v>
      </c>
    </row>
    <row r="272" spans="1:7" ht="16.5" customHeight="1">
      <c r="A272" s="2" t="s">
        <v>239</v>
      </c>
      <c r="B272" s="7">
        <v>0</v>
      </c>
      <c r="C272" s="7">
        <f t="shared" si="38"/>
        <v>1010</v>
      </c>
      <c r="D272" s="7">
        <f>SUM(D273:D273)</f>
        <v>1010</v>
      </c>
      <c r="E272" s="7">
        <f>SUM(E273:E273)</f>
        <v>1010</v>
      </c>
      <c r="F272" s="11">
        <f aca="true" t="shared" si="39" ref="F272:F277">E272/D272</f>
        <v>1</v>
      </c>
      <c r="G272" s="11"/>
    </row>
    <row r="273" spans="1:7" ht="16.5" customHeight="1">
      <c r="A273" s="3" t="s">
        <v>240</v>
      </c>
      <c r="B273" s="7">
        <v>0</v>
      </c>
      <c r="C273" s="7">
        <f t="shared" si="38"/>
        <v>1010</v>
      </c>
      <c r="D273" s="7">
        <v>1010</v>
      </c>
      <c r="E273" s="7">
        <v>1010</v>
      </c>
      <c r="F273" s="11">
        <f t="shared" si="39"/>
        <v>1</v>
      </c>
      <c r="G273" s="11"/>
    </row>
    <row r="274" spans="1:7" ht="16.5" customHeight="1">
      <c r="A274" s="2" t="s">
        <v>241</v>
      </c>
      <c r="B274" s="7">
        <v>448</v>
      </c>
      <c r="C274" s="7">
        <f t="shared" si="38"/>
        <v>222</v>
      </c>
      <c r="D274" s="7">
        <v>222</v>
      </c>
      <c r="E274" s="7">
        <f>SUM(E275:E275)</f>
        <v>222</v>
      </c>
      <c r="F274" s="11">
        <f t="shared" si="39"/>
        <v>1</v>
      </c>
      <c r="G274" s="11">
        <f>E274/B274</f>
        <v>0.4955357142857143</v>
      </c>
    </row>
    <row r="275" spans="1:7" ht="16.5" customHeight="1">
      <c r="A275" s="3" t="s">
        <v>242</v>
      </c>
      <c r="B275" s="7">
        <v>448</v>
      </c>
      <c r="C275" s="7">
        <f t="shared" si="38"/>
        <v>222</v>
      </c>
      <c r="D275" s="7">
        <v>222</v>
      </c>
      <c r="E275" s="7">
        <v>222</v>
      </c>
      <c r="F275" s="11">
        <f t="shared" si="39"/>
        <v>1</v>
      </c>
      <c r="G275" s="11">
        <f>E275/B275</f>
        <v>0.4955357142857143</v>
      </c>
    </row>
    <row r="276" spans="1:7" ht="16.5" customHeight="1">
      <c r="A276" s="2" t="s">
        <v>243</v>
      </c>
      <c r="B276" s="7">
        <v>220</v>
      </c>
      <c r="C276" s="7">
        <f t="shared" si="38"/>
        <v>1984</v>
      </c>
      <c r="D276" s="7">
        <f>D277</f>
        <v>1984</v>
      </c>
      <c r="E276" s="7">
        <f>E277</f>
        <v>1984</v>
      </c>
      <c r="F276" s="11">
        <f t="shared" si="39"/>
        <v>1</v>
      </c>
      <c r="G276" s="11">
        <f>E276/B276</f>
        <v>9.018181818181818</v>
      </c>
    </row>
    <row r="277" spans="1:7" ht="16.5" customHeight="1">
      <c r="A277" s="3" t="s">
        <v>244</v>
      </c>
      <c r="B277" s="7">
        <v>220</v>
      </c>
      <c r="C277" s="7">
        <f t="shared" si="38"/>
        <v>1984</v>
      </c>
      <c r="D277" s="7">
        <v>1984</v>
      </c>
      <c r="E277" s="7">
        <v>1984</v>
      </c>
      <c r="F277" s="11">
        <f t="shared" si="39"/>
        <v>1</v>
      </c>
      <c r="G277" s="11">
        <f>E277/B277</f>
        <v>9.018181818181818</v>
      </c>
    </row>
    <row r="278" spans="1:7" ht="16.5" customHeight="1">
      <c r="A278" s="2" t="s">
        <v>245</v>
      </c>
      <c r="B278" s="7">
        <v>37</v>
      </c>
      <c r="C278" s="7">
        <f t="shared" si="38"/>
        <v>0</v>
      </c>
      <c r="D278" s="7">
        <v>0</v>
      </c>
      <c r="E278" s="7">
        <f>SUM(E279:E280)</f>
        <v>73</v>
      </c>
      <c r="F278" s="11"/>
      <c r="G278" s="11">
        <f>E278/B278</f>
        <v>1.972972972972973</v>
      </c>
    </row>
    <row r="279" spans="1:7" ht="16.5" customHeight="1">
      <c r="A279" s="3" t="s">
        <v>246</v>
      </c>
      <c r="B279" s="7">
        <v>0</v>
      </c>
      <c r="C279" s="7">
        <f t="shared" si="38"/>
        <v>0</v>
      </c>
      <c r="D279" s="7">
        <v>0</v>
      </c>
      <c r="E279" s="7">
        <v>6</v>
      </c>
      <c r="F279" s="11"/>
      <c r="G279" s="11"/>
    </row>
    <row r="280" spans="1:7" ht="16.5" customHeight="1">
      <c r="A280" s="3" t="s">
        <v>247</v>
      </c>
      <c r="B280" s="7">
        <v>37</v>
      </c>
      <c r="C280" s="7">
        <f t="shared" si="38"/>
        <v>0</v>
      </c>
      <c r="D280" s="7">
        <v>0</v>
      </c>
      <c r="E280" s="7">
        <v>67</v>
      </c>
      <c r="F280" s="11"/>
      <c r="G280" s="11">
        <f aca="true" t="shared" si="40" ref="G280:G289">E280/B280</f>
        <v>1.8108108108108107</v>
      </c>
    </row>
    <row r="281" spans="1:7" ht="16.5" customHeight="1">
      <c r="A281" s="2" t="s">
        <v>248</v>
      </c>
      <c r="B281" s="7">
        <v>48</v>
      </c>
      <c r="C281" s="7">
        <f t="shared" si="38"/>
        <v>0</v>
      </c>
      <c r="D281" s="7"/>
      <c r="E281" s="7">
        <f>E282</f>
        <v>0</v>
      </c>
      <c r="F281" s="11"/>
      <c r="G281" s="11">
        <f t="shared" si="40"/>
        <v>0</v>
      </c>
    </row>
    <row r="282" spans="1:7" ht="16.5" customHeight="1">
      <c r="A282" s="3" t="s">
        <v>249</v>
      </c>
      <c r="B282" s="7">
        <v>48</v>
      </c>
      <c r="C282" s="7">
        <f t="shared" si="38"/>
        <v>0</v>
      </c>
      <c r="D282" s="7">
        <v>0</v>
      </c>
      <c r="E282" s="7">
        <v>0</v>
      </c>
      <c r="F282" s="11"/>
      <c r="G282" s="11">
        <f t="shared" si="40"/>
        <v>0</v>
      </c>
    </row>
    <row r="283" spans="1:7" ht="16.5" customHeight="1">
      <c r="A283" s="2" t="s">
        <v>250</v>
      </c>
      <c r="B283" s="7">
        <f>B284</f>
        <v>10</v>
      </c>
      <c r="C283" s="7">
        <f>D283</f>
        <v>4061</v>
      </c>
      <c r="D283" s="7">
        <f>D284</f>
        <v>4061</v>
      </c>
      <c r="E283" s="7">
        <f>E284</f>
        <v>3670</v>
      </c>
      <c r="F283" s="11">
        <f>E283/D283</f>
        <v>0.9037182959862103</v>
      </c>
      <c r="G283" s="11">
        <f t="shared" si="40"/>
        <v>367</v>
      </c>
    </row>
    <row r="284" spans="1:7" ht="16.5" customHeight="1">
      <c r="A284" s="3" t="s">
        <v>251</v>
      </c>
      <c r="B284" s="7">
        <v>10</v>
      </c>
      <c r="C284" s="7">
        <f>D284</f>
        <v>4061</v>
      </c>
      <c r="D284" s="7">
        <f>4887-826</f>
        <v>4061</v>
      </c>
      <c r="E284" s="7">
        <v>3670</v>
      </c>
      <c r="F284" s="11">
        <f>E284/D284</f>
        <v>0.9037182959862103</v>
      </c>
      <c r="G284" s="11">
        <f t="shared" si="40"/>
        <v>367</v>
      </c>
    </row>
    <row r="285" spans="1:7" ht="16.5" customHeight="1">
      <c r="A285" s="2" t="s">
        <v>377</v>
      </c>
      <c r="B285" s="7">
        <f>SUM(B286,B291,B294,B296)</f>
        <v>26364</v>
      </c>
      <c r="C285" s="7">
        <f>SUM(C286,C291,C294,C296)</f>
        <v>245</v>
      </c>
      <c r="D285" s="7">
        <f>SUM(D286,D291,D294,D296)</f>
        <v>5781</v>
      </c>
      <c r="E285" s="7">
        <f>SUM(E286,E291,E294,E296)</f>
        <v>38127</v>
      </c>
      <c r="F285" s="11">
        <f>E285/D285</f>
        <v>6.595225739491437</v>
      </c>
      <c r="G285" s="11">
        <f t="shared" si="40"/>
        <v>1.4461766044606281</v>
      </c>
    </row>
    <row r="286" spans="1:7" ht="16.5" customHeight="1">
      <c r="A286" s="2" t="s">
        <v>252</v>
      </c>
      <c r="B286" s="7">
        <f>SUM(B287:B290)</f>
        <v>2220</v>
      </c>
      <c r="C286" s="7">
        <f>SUM(C287:C290)</f>
        <v>245</v>
      </c>
      <c r="D286" s="7">
        <f>SUM(D287:D290)</f>
        <v>2273</v>
      </c>
      <c r="E286" s="7">
        <f>SUM(E287:E290)</f>
        <v>2734</v>
      </c>
      <c r="F286" s="11">
        <f>E286/D286</f>
        <v>1.2028156621205455</v>
      </c>
      <c r="G286" s="11">
        <f t="shared" si="40"/>
        <v>1.2315315315315316</v>
      </c>
    </row>
    <row r="287" spans="1:7" ht="16.5" customHeight="1">
      <c r="A287" s="3" t="s">
        <v>21</v>
      </c>
      <c r="B287" s="7">
        <v>1712</v>
      </c>
      <c r="C287" s="8">
        <v>245</v>
      </c>
      <c r="D287" s="7">
        <v>2202</v>
      </c>
      <c r="E287" s="7">
        <v>1726</v>
      </c>
      <c r="F287" s="11">
        <f>E287/D287</f>
        <v>0.7838328792007266</v>
      </c>
      <c r="G287" s="11">
        <f t="shared" si="40"/>
        <v>1.0081775700934579</v>
      </c>
    </row>
    <row r="288" spans="1:7" ht="16.5" customHeight="1">
      <c r="A288" s="3" t="s">
        <v>253</v>
      </c>
      <c r="B288" s="7">
        <v>417</v>
      </c>
      <c r="C288" s="8"/>
      <c r="D288" s="7">
        <v>0</v>
      </c>
      <c r="E288" s="7">
        <v>488</v>
      </c>
      <c r="F288" s="11"/>
      <c r="G288" s="11">
        <f t="shared" si="40"/>
        <v>1.170263788968825</v>
      </c>
    </row>
    <row r="289" spans="1:7" ht="16.5" customHeight="1">
      <c r="A289" s="3" t="s">
        <v>254</v>
      </c>
      <c r="B289" s="7">
        <v>91</v>
      </c>
      <c r="C289" s="8"/>
      <c r="D289" s="7">
        <v>71</v>
      </c>
      <c r="E289" s="7">
        <v>84</v>
      </c>
      <c r="F289" s="11">
        <f>E289/D289</f>
        <v>1.1830985915492958</v>
      </c>
      <c r="G289" s="11">
        <f t="shared" si="40"/>
        <v>0.9230769230769231</v>
      </c>
    </row>
    <row r="290" spans="1:7" ht="16.5" customHeight="1">
      <c r="A290" s="3" t="s">
        <v>255</v>
      </c>
      <c r="B290" s="7">
        <v>0</v>
      </c>
      <c r="C290" s="8"/>
      <c r="D290" s="7">
        <v>0</v>
      </c>
      <c r="E290" s="7">
        <v>436</v>
      </c>
      <c r="F290" s="11"/>
      <c r="G290" s="11"/>
    </row>
    <row r="291" spans="1:7" ht="16.5" customHeight="1">
      <c r="A291" s="2" t="s">
        <v>256</v>
      </c>
      <c r="B291" s="7">
        <f>SUM(B292:B293)</f>
        <v>4770</v>
      </c>
      <c r="C291" s="7">
        <f>SUM(C292:C293)</f>
        <v>0</v>
      </c>
      <c r="D291" s="7">
        <f>SUM(D292:D293)</f>
        <v>1183</v>
      </c>
      <c r="E291" s="7">
        <f>SUM(E292:E293)</f>
        <v>5234</v>
      </c>
      <c r="F291" s="11">
        <f>E291/D291</f>
        <v>4.424344885883348</v>
      </c>
      <c r="G291" s="11">
        <f>E291/B291</f>
        <v>1.0972746331236898</v>
      </c>
    </row>
    <row r="292" spans="1:7" ht="16.5" customHeight="1">
      <c r="A292" s="3" t="s">
        <v>257</v>
      </c>
      <c r="B292" s="7">
        <v>4100</v>
      </c>
      <c r="C292" s="8"/>
      <c r="D292" s="7">
        <v>0</v>
      </c>
      <c r="E292" s="7">
        <v>4400</v>
      </c>
      <c r="F292" s="11"/>
      <c r="G292" s="11">
        <f>E292/B292</f>
        <v>1.0731707317073171</v>
      </c>
    </row>
    <row r="293" spans="1:7" ht="16.5" customHeight="1">
      <c r="A293" s="3" t="s">
        <v>258</v>
      </c>
      <c r="B293" s="7">
        <v>670</v>
      </c>
      <c r="C293" s="8"/>
      <c r="D293" s="7">
        <v>1183</v>
      </c>
      <c r="E293" s="7">
        <v>834</v>
      </c>
      <c r="F293" s="11">
        <f>E293/D293</f>
        <v>0.7049873203719358</v>
      </c>
      <c r="G293" s="11">
        <f>E293/B293</f>
        <v>1.2447761194029852</v>
      </c>
    </row>
    <row r="294" spans="1:7" ht="16.5" customHeight="1">
      <c r="A294" s="2" t="s">
        <v>259</v>
      </c>
      <c r="B294" s="7">
        <f>B295</f>
        <v>1271</v>
      </c>
      <c r="C294" s="7">
        <f>C295</f>
        <v>0</v>
      </c>
      <c r="D294" s="7">
        <f>D295</f>
        <v>1420</v>
      </c>
      <c r="E294" s="7">
        <f>E295</f>
        <v>1492</v>
      </c>
      <c r="F294" s="11">
        <f>E294/D294</f>
        <v>1.0507042253521126</v>
      </c>
      <c r="G294" s="11">
        <f>E294/B294</f>
        <v>1.1738788355625491</v>
      </c>
    </row>
    <row r="295" spans="1:7" ht="16.5" customHeight="1">
      <c r="A295" s="3" t="s">
        <v>260</v>
      </c>
      <c r="B295" s="7">
        <v>1271</v>
      </c>
      <c r="C295" s="8"/>
      <c r="D295" s="7">
        <v>1420</v>
      </c>
      <c r="E295" s="7">
        <v>1492</v>
      </c>
      <c r="F295" s="11">
        <f>E295/D295</f>
        <v>1.0507042253521126</v>
      </c>
      <c r="G295" s="11">
        <f>E295/B295</f>
        <v>1.1738788355625491</v>
      </c>
    </row>
    <row r="296" spans="1:7" ht="16.5" customHeight="1">
      <c r="A296" s="2" t="s">
        <v>261</v>
      </c>
      <c r="B296" s="7">
        <f>B297</f>
        <v>18103</v>
      </c>
      <c r="C296" s="7">
        <f>C297</f>
        <v>0</v>
      </c>
      <c r="D296" s="7">
        <f>D297</f>
        <v>905</v>
      </c>
      <c r="E296" s="7">
        <f>E297</f>
        <v>28667</v>
      </c>
      <c r="F296" s="11">
        <f aca="true" t="shared" si="41" ref="F296:F301">E296/D296</f>
        <v>31.67624309392265</v>
      </c>
      <c r="G296" s="11">
        <f aca="true" t="shared" si="42" ref="G296:G301">E296/B296</f>
        <v>1.5835496878970337</v>
      </c>
    </row>
    <row r="297" spans="1:7" ht="16.5" customHeight="1">
      <c r="A297" s="3" t="s">
        <v>262</v>
      </c>
      <c r="B297" s="7">
        <v>18103</v>
      </c>
      <c r="C297" s="10"/>
      <c r="D297" s="7">
        <v>905</v>
      </c>
      <c r="E297" s="7">
        <v>28667</v>
      </c>
      <c r="F297" s="11">
        <f t="shared" si="41"/>
        <v>31.67624309392265</v>
      </c>
      <c r="G297" s="11">
        <f t="shared" si="42"/>
        <v>1.5835496878970337</v>
      </c>
    </row>
    <row r="298" spans="1:7" ht="16.5" customHeight="1">
      <c r="A298" s="2" t="s">
        <v>378</v>
      </c>
      <c r="B298" s="7">
        <f>SUM(B299,B313,B324,B338,B342,B347,B351,B357)</f>
        <v>33611</v>
      </c>
      <c r="C298" s="7">
        <f>SUM(C299,C313,C324,C338,C342,C347,C351,C357)</f>
        <v>34500</v>
      </c>
      <c r="D298" s="7">
        <f>SUM(D299,D313,D324,D338,D342,D347,D351,D357)</f>
        <v>36888</v>
      </c>
      <c r="E298" s="7">
        <f>SUM(E299,E313,E324,E338,E342,E347,E351,E357)</f>
        <v>41860</v>
      </c>
      <c r="F298" s="11">
        <f t="shared" si="41"/>
        <v>1.1347863803947082</v>
      </c>
      <c r="G298" s="11">
        <f t="shared" si="42"/>
        <v>1.2454256047127428</v>
      </c>
    </row>
    <row r="299" spans="1:7" ht="16.5" customHeight="1">
      <c r="A299" s="2" t="s">
        <v>263</v>
      </c>
      <c r="B299" s="7">
        <f>SUM(B300:B312)</f>
        <v>8806</v>
      </c>
      <c r="C299" s="7">
        <f>D299</f>
        <v>9110</v>
      </c>
      <c r="D299" s="7">
        <f>SUM(D300:D312)</f>
        <v>9110</v>
      </c>
      <c r="E299" s="7">
        <f>SUM(E300:E312)</f>
        <v>5562</v>
      </c>
      <c r="F299" s="11">
        <f t="shared" si="41"/>
        <v>0.6105378704720088</v>
      </c>
      <c r="G299" s="11">
        <f t="shared" si="42"/>
        <v>0.6316148080853963</v>
      </c>
    </row>
    <row r="300" spans="1:7" ht="16.5" customHeight="1">
      <c r="A300" s="3" t="s">
        <v>20</v>
      </c>
      <c r="B300" s="7">
        <v>88</v>
      </c>
      <c r="C300" s="7">
        <f aca="true" t="shared" si="43" ref="C300:C328">D300</f>
        <v>888</v>
      </c>
      <c r="D300" s="7">
        <v>888</v>
      </c>
      <c r="E300" s="7">
        <v>93</v>
      </c>
      <c r="F300" s="11">
        <f t="shared" si="41"/>
        <v>0.10472972972972973</v>
      </c>
      <c r="G300" s="11">
        <f t="shared" si="42"/>
        <v>1.0568181818181819</v>
      </c>
    </row>
    <row r="301" spans="1:7" ht="16.5" customHeight="1">
      <c r="A301" s="3" t="s">
        <v>21</v>
      </c>
      <c r="B301" s="7">
        <v>1681</v>
      </c>
      <c r="C301" s="7">
        <f t="shared" si="43"/>
        <v>4716</v>
      </c>
      <c r="D301" s="7">
        <v>4716</v>
      </c>
      <c r="E301" s="7">
        <v>1642</v>
      </c>
      <c r="F301" s="11">
        <f t="shared" si="41"/>
        <v>0.34817642069550464</v>
      </c>
      <c r="G301" s="11">
        <f t="shared" si="42"/>
        <v>0.9767995240928019</v>
      </c>
    </row>
    <row r="302" spans="1:7" ht="16.5" customHeight="1">
      <c r="A302" s="3" t="s">
        <v>264</v>
      </c>
      <c r="B302" s="7">
        <v>512</v>
      </c>
      <c r="C302" s="7">
        <f t="shared" si="43"/>
        <v>376</v>
      </c>
      <c r="D302" s="7">
        <v>376</v>
      </c>
      <c r="E302" s="7">
        <v>376</v>
      </c>
      <c r="F302" s="11">
        <f>E302/D302</f>
        <v>1</v>
      </c>
      <c r="G302" s="11">
        <f aca="true" t="shared" si="44" ref="G302:G308">E302/B302</f>
        <v>0.734375</v>
      </c>
    </row>
    <row r="303" spans="1:7" ht="16.5" customHeight="1">
      <c r="A303" s="3" t="s">
        <v>265</v>
      </c>
      <c r="B303" s="7">
        <v>419</v>
      </c>
      <c r="C303" s="7">
        <f t="shared" si="43"/>
        <v>40</v>
      </c>
      <c r="D303" s="7">
        <v>40</v>
      </c>
      <c r="E303" s="7">
        <v>648</v>
      </c>
      <c r="F303" s="11">
        <f>E303/D303</f>
        <v>16.2</v>
      </c>
      <c r="G303" s="11">
        <f t="shared" si="44"/>
        <v>1.5465393794749402</v>
      </c>
    </row>
    <row r="304" spans="1:7" ht="16.5" customHeight="1">
      <c r="A304" s="3" t="s">
        <v>266</v>
      </c>
      <c r="B304" s="7">
        <v>46</v>
      </c>
      <c r="C304" s="7">
        <f t="shared" si="43"/>
        <v>0</v>
      </c>
      <c r="D304" s="7">
        <v>0</v>
      </c>
      <c r="E304" s="7">
        <v>16</v>
      </c>
      <c r="F304" s="11"/>
      <c r="G304" s="11">
        <f t="shared" si="44"/>
        <v>0.34782608695652173</v>
      </c>
    </row>
    <row r="305" spans="1:7" ht="16.5" customHeight="1">
      <c r="A305" s="3" t="s">
        <v>267</v>
      </c>
      <c r="B305" s="7">
        <v>8</v>
      </c>
      <c r="C305" s="7">
        <f t="shared" si="43"/>
        <v>0</v>
      </c>
      <c r="D305" s="7">
        <v>0</v>
      </c>
      <c r="E305" s="7">
        <v>5</v>
      </c>
      <c r="F305" s="11"/>
      <c r="G305" s="11">
        <f t="shared" si="44"/>
        <v>0.625</v>
      </c>
    </row>
    <row r="306" spans="1:7" ht="16.5" customHeight="1">
      <c r="A306" s="3" t="s">
        <v>268</v>
      </c>
      <c r="B306" s="7">
        <v>10</v>
      </c>
      <c r="C306" s="7">
        <f t="shared" si="43"/>
        <v>200</v>
      </c>
      <c r="D306" s="7">
        <v>200</v>
      </c>
      <c r="E306" s="7">
        <v>170</v>
      </c>
      <c r="F306" s="11">
        <f>E306/D306</f>
        <v>0.85</v>
      </c>
      <c r="G306" s="11">
        <f t="shared" si="44"/>
        <v>17</v>
      </c>
    </row>
    <row r="307" spans="1:7" ht="16.5" customHeight="1">
      <c r="A307" s="3" t="s">
        <v>347</v>
      </c>
      <c r="B307" s="7">
        <v>441</v>
      </c>
      <c r="C307" s="7">
        <f t="shared" si="43"/>
        <v>0</v>
      </c>
      <c r="D307" s="7">
        <v>0</v>
      </c>
      <c r="E307" s="7">
        <v>0</v>
      </c>
      <c r="F307" s="11"/>
      <c r="G307" s="11">
        <f t="shared" si="44"/>
        <v>0</v>
      </c>
    </row>
    <row r="308" spans="1:7" ht="16.5" customHeight="1">
      <c r="A308" s="3" t="s">
        <v>269</v>
      </c>
      <c r="B308" s="7">
        <v>340</v>
      </c>
      <c r="C308" s="7">
        <f t="shared" si="43"/>
        <v>145</v>
      </c>
      <c r="D308" s="7">
        <v>145</v>
      </c>
      <c r="E308" s="7">
        <v>145</v>
      </c>
      <c r="F308" s="11">
        <f aca="true" t="shared" si="45" ref="F308:F315">E308/D308</f>
        <v>1</v>
      </c>
      <c r="G308" s="11">
        <f t="shared" si="44"/>
        <v>0.4264705882352941</v>
      </c>
    </row>
    <row r="309" spans="1:7" ht="16.5" customHeight="1">
      <c r="A309" s="3" t="s">
        <v>270</v>
      </c>
      <c r="B309" s="7">
        <v>0</v>
      </c>
      <c r="C309" s="7">
        <f t="shared" si="43"/>
        <v>130</v>
      </c>
      <c r="D309" s="7">
        <v>130</v>
      </c>
      <c r="E309" s="7">
        <v>130</v>
      </c>
      <c r="F309" s="11">
        <f t="shared" si="45"/>
        <v>1</v>
      </c>
      <c r="G309" s="11"/>
    </row>
    <row r="310" spans="1:7" ht="16.5" customHeight="1">
      <c r="A310" s="3" t="s">
        <v>271</v>
      </c>
      <c r="B310" s="7">
        <v>1290</v>
      </c>
      <c r="C310" s="7">
        <f t="shared" si="43"/>
        <v>1500</v>
      </c>
      <c r="D310" s="7">
        <v>1500</v>
      </c>
      <c r="E310" s="7">
        <v>1332</v>
      </c>
      <c r="F310" s="11">
        <f t="shared" si="45"/>
        <v>0.888</v>
      </c>
      <c r="G310" s="11">
        <f aca="true" t="shared" si="46" ref="G310:G318">E310/B310</f>
        <v>1.0325581395348837</v>
      </c>
    </row>
    <row r="311" spans="1:7" ht="16.5" customHeight="1">
      <c r="A311" s="3" t="s">
        <v>272</v>
      </c>
      <c r="B311" s="7">
        <v>174</v>
      </c>
      <c r="C311" s="7">
        <f t="shared" si="43"/>
        <v>115</v>
      </c>
      <c r="D311" s="7">
        <v>115</v>
      </c>
      <c r="E311" s="7">
        <v>190</v>
      </c>
      <c r="F311" s="11">
        <f t="shared" si="45"/>
        <v>1.6521739130434783</v>
      </c>
      <c r="G311" s="11">
        <f t="shared" si="46"/>
        <v>1.0919540229885059</v>
      </c>
    </row>
    <row r="312" spans="1:7" ht="16.5" customHeight="1">
      <c r="A312" s="3" t="s">
        <v>273</v>
      </c>
      <c r="B312" s="7">
        <f>3551+246</f>
        <v>3797</v>
      </c>
      <c r="C312" s="7">
        <f t="shared" si="43"/>
        <v>1000</v>
      </c>
      <c r="D312" s="7">
        <v>1000</v>
      </c>
      <c r="E312" s="7">
        <v>815</v>
      </c>
      <c r="F312" s="11">
        <f t="shared" si="45"/>
        <v>0.815</v>
      </c>
      <c r="G312" s="11">
        <f t="shared" si="46"/>
        <v>0.2146431393205162</v>
      </c>
    </row>
    <row r="313" spans="1:7" ht="16.5" customHeight="1">
      <c r="A313" s="2" t="s">
        <v>274</v>
      </c>
      <c r="B313" s="7">
        <f>SUM(B314:B323)</f>
        <v>9457</v>
      </c>
      <c r="C313" s="7">
        <f t="shared" si="43"/>
        <v>4363</v>
      </c>
      <c r="D313" s="7">
        <f>SUM(D314:D323)</f>
        <v>4363</v>
      </c>
      <c r="E313" s="7">
        <f>SUM(E314:E323)</f>
        <v>4316</v>
      </c>
      <c r="F313" s="11">
        <f t="shared" si="45"/>
        <v>0.9892275956910382</v>
      </c>
      <c r="G313" s="11">
        <f t="shared" si="46"/>
        <v>0.4563815163371048</v>
      </c>
    </row>
    <row r="314" spans="1:7" ht="16.5" customHeight="1">
      <c r="A314" s="3" t="s">
        <v>21</v>
      </c>
      <c r="B314" s="7">
        <v>1201</v>
      </c>
      <c r="C314" s="7">
        <f t="shared" si="43"/>
        <v>1211</v>
      </c>
      <c r="D314" s="7">
        <v>1211</v>
      </c>
      <c r="E314" s="7">
        <v>1237</v>
      </c>
      <c r="F314" s="11">
        <f t="shared" si="45"/>
        <v>1.0214698596201486</v>
      </c>
      <c r="G314" s="11">
        <f t="shared" si="46"/>
        <v>1.0299750208159866</v>
      </c>
    </row>
    <row r="315" spans="1:7" ht="16.5" customHeight="1">
      <c r="A315" s="3" t="s">
        <v>275</v>
      </c>
      <c r="B315" s="7">
        <v>965</v>
      </c>
      <c r="C315" s="7">
        <f t="shared" si="43"/>
        <v>800</v>
      </c>
      <c r="D315" s="7">
        <v>800</v>
      </c>
      <c r="E315" s="7">
        <v>748</v>
      </c>
      <c r="F315" s="11">
        <f t="shared" si="45"/>
        <v>0.935</v>
      </c>
      <c r="G315" s="11">
        <f t="shared" si="46"/>
        <v>0.7751295336787565</v>
      </c>
    </row>
    <row r="316" spans="1:7" ht="16.5" customHeight="1">
      <c r="A316" s="3" t="s">
        <v>276</v>
      </c>
      <c r="B316" s="7">
        <v>40</v>
      </c>
      <c r="C316" s="7">
        <f t="shared" si="43"/>
        <v>0</v>
      </c>
      <c r="D316" s="7">
        <v>0</v>
      </c>
      <c r="E316" s="7">
        <v>0</v>
      </c>
      <c r="F316" s="11"/>
      <c r="G316" s="11">
        <f t="shared" si="46"/>
        <v>0</v>
      </c>
    </row>
    <row r="317" spans="1:7" ht="16.5" customHeight="1">
      <c r="A317" s="3" t="s">
        <v>277</v>
      </c>
      <c r="B317" s="7">
        <v>1439</v>
      </c>
      <c r="C317" s="7">
        <f t="shared" si="43"/>
        <v>1433</v>
      </c>
      <c r="D317" s="7">
        <v>1433</v>
      </c>
      <c r="E317" s="7">
        <v>1433</v>
      </c>
      <c r="F317" s="11">
        <f>E317/D317</f>
        <v>1</v>
      </c>
      <c r="G317" s="11">
        <f t="shared" si="46"/>
        <v>0.9958304378040306</v>
      </c>
    </row>
    <row r="318" spans="1:7" ht="16.5" customHeight="1">
      <c r="A318" s="3" t="s">
        <v>278</v>
      </c>
      <c r="B318" s="7">
        <v>23</v>
      </c>
      <c r="C318" s="7">
        <f t="shared" si="43"/>
        <v>18</v>
      </c>
      <c r="D318" s="7">
        <v>18</v>
      </c>
      <c r="E318" s="7">
        <v>29</v>
      </c>
      <c r="F318" s="11">
        <f>E318/D318</f>
        <v>1.6111111111111112</v>
      </c>
      <c r="G318" s="11">
        <f t="shared" si="46"/>
        <v>1.2608695652173914</v>
      </c>
    </row>
    <row r="319" spans="1:7" ht="16.5" customHeight="1">
      <c r="A319" s="3" t="s">
        <v>279</v>
      </c>
      <c r="B319" s="7">
        <v>0</v>
      </c>
      <c r="C319" s="7">
        <f t="shared" si="43"/>
        <v>301</v>
      </c>
      <c r="D319" s="7">
        <v>301</v>
      </c>
      <c r="E319" s="7">
        <v>301</v>
      </c>
      <c r="F319" s="11">
        <f>E319/D319</f>
        <v>1</v>
      </c>
      <c r="G319" s="11"/>
    </row>
    <row r="320" spans="1:7" ht="16.5" customHeight="1">
      <c r="A320" s="3" t="s">
        <v>280</v>
      </c>
      <c r="B320" s="7">
        <v>104</v>
      </c>
      <c r="C320" s="7">
        <f t="shared" si="43"/>
        <v>0</v>
      </c>
      <c r="D320" s="7">
        <v>0</v>
      </c>
      <c r="E320" s="7">
        <v>87</v>
      </c>
      <c r="F320" s="11"/>
      <c r="G320" s="11">
        <f aca="true" t="shared" si="47" ref="G320:G344">E320/B320</f>
        <v>0.8365384615384616</v>
      </c>
    </row>
    <row r="321" spans="1:7" ht="16.5" customHeight="1">
      <c r="A321" s="3" t="s">
        <v>348</v>
      </c>
      <c r="B321" s="7">
        <v>233</v>
      </c>
      <c r="C321" s="7">
        <f t="shared" si="43"/>
        <v>0</v>
      </c>
      <c r="D321" s="7">
        <v>0</v>
      </c>
      <c r="E321" s="7">
        <v>0</v>
      </c>
      <c r="F321" s="11"/>
      <c r="G321" s="11">
        <f t="shared" si="47"/>
        <v>0</v>
      </c>
    </row>
    <row r="322" spans="1:7" ht="16.5" customHeight="1">
      <c r="A322" s="3" t="s">
        <v>281</v>
      </c>
      <c r="B322" s="7">
        <v>149</v>
      </c>
      <c r="C322" s="7">
        <f t="shared" si="43"/>
        <v>0</v>
      </c>
      <c r="D322" s="7">
        <v>0</v>
      </c>
      <c r="E322" s="7">
        <v>74</v>
      </c>
      <c r="F322" s="11"/>
      <c r="G322" s="11">
        <f t="shared" si="47"/>
        <v>0.4966442953020134</v>
      </c>
    </row>
    <row r="323" spans="1:7" ht="16.5" customHeight="1">
      <c r="A323" s="3" t="s">
        <v>282</v>
      </c>
      <c r="B323" s="7">
        <f>5186+117</f>
        <v>5303</v>
      </c>
      <c r="C323" s="7">
        <f t="shared" si="43"/>
        <v>600</v>
      </c>
      <c r="D323" s="7">
        <v>600</v>
      </c>
      <c r="E323" s="7">
        <v>407</v>
      </c>
      <c r="F323" s="11">
        <f>E323/D323</f>
        <v>0.6783333333333333</v>
      </c>
      <c r="G323" s="11">
        <f t="shared" si="47"/>
        <v>0.07674900999434282</v>
      </c>
    </row>
    <row r="324" spans="1:7" ht="16.5" customHeight="1">
      <c r="A324" s="2" t="s">
        <v>283</v>
      </c>
      <c r="B324" s="7">
        <f>SUM(B325:B337)</f>
        <v>5525</v>
      </c>
      <c r="C324" s="7">
        <f t="shared" si="43"/>
        <v>7354</v>
      </c>
      <c r="D324" s="7">
        <f>SUM(D325:D337)</f>
        <v>7354</v>
      </c>
      <c r="E324" s="7">
        <f>SUM(E325:E337)</f>
        <v>6509</v>
      </c>
      <c r="F324" s="11">
        <f>E324/D324</f>
        <v>0.885096546097362</v>
      </c>
      <c r="G324" s="11">
        <f t="shared" si="47"/>
        <v>1.1780995475113123</v>
      </c>
    </row>
    <row r="325" spans="1:7" ht="16.5" customHeight="1">
      <c r="A325" s="3" t="s">
        <v>21</v>
      </c>
      <c r="B325" s="7">
        <v>549</v>
      </c>
      <c r="C325" s="7">
        <f t="shared" si="43"/>
        <v>715</v>
      </c>
      <c r="D325" s="7">
        <v>715</v>
      </c>
      <c r="E325" s="7">
        <v>557</v>
      </c>
      <c r="F325" s="11">
        <f>E325/D325</f>
        <v>0.779020979020979</v>
      </c>
      <c r="G325" s="11">
        <f t="shared" si="47"/>
        <v>1.0145719489981786</v>
      </c>
    </row>
    <row r="326" spans="1:7" ht="16.5" customHeight="1">
      <c r="A326" s="3" t="s">
        <v>284</v>
      </c>
      <c r="B326" s="7">
        <v>1843</v>
      </c>
      <c r="C326" s="7">
        <f t="shared" si="43"/>
        <v>2500</v>
      </c>
      <c r="D326" s="7">
        <v>2500</v>
      </c>
      <c r="E326" s="7">
        <v>1937</v>
      </c>
      <c r="F326" s="11">
        <f>E326/D326</f>
        <v>0.7748</v>
      </c>
      <c r="G326" s="11">
        <f t="shared" si="47"/>
        <v>1.0510037981551819</v>
      </c>
    </row>
    <row r="327" spans="1:7" ht="16.5" customHeight="1">
      <c r="A327" s="3" t="s">
        <v>285</v>
      </c>
      <c r="B327" s="7">
        <v>83</v>
      </c>
      <c r="C327" s="7">
        <f t="shared" si="43"/>
        <v>0</v>
      </c>
      <c r="D327" s="7">
        <v>0</v>
      </c>
      <c r="E327" s="7">
        <v>63</v>
      </c>
      <c r="F327" s="11"/>
      <c r="G327" s="11">
        <f t="shared" si="47"/>
        <v>0.7590361445783133</v>
      </c>
    </row>
    <row r="328" spans="1:7" ht="16.5" customHeight="1">
      <c r="A328" s="3" t="s">
        <v>286</v>
      </c>
      <c r="B328" s="7">
        <v>1104</v>
      </c>
      <c r="C328" s="7">
        <f t="shared" si="43"/>
        <v>1500</v>
      </c>
      <c r="D328" s="7">
        <v>1500</v>
      </c>
      <c r="E328" s="7">
        <v>1473</v>
      </c>
      <c r="F328" s="11">
        <f>E328/D328</f>
        <v>0.982</v>
      </c>
      <c r="G328" s="11">
        <f t="shared" si="47"/>
        <v>1.3342391304347827</v>
      </c>
    </row>
    <row r="329" spans="1:7" ht="16.5" customHeight="1">
      <c r="A329" s="3" t="s">
        <v>287</v>
      </c>
      <c r="B329" s="7">
        <v>7</v>
      </c>
      <c r="C329" s="7">
        <f aca="true" t="shared" si="48" ref="C329:C356">D329</f>
        <v>0</v>
      </c>
      <c r="D329" s="7">
        <v>0</v>
      </c>
      <c r="E329" s="7">
        <v>0</v>
      </c>
      <c r="F329" s="11"/>
      <c r="G329" s="11">
        <f t="shared" si="47"/>
        <v>0</v>
      </c>
    </row>
    <row r="330" spans="1:7" ht="16.5" customHeight="1">
      <c r="A330" s="3" t="s">
        <v>288</v>
      </c>
      <c r="B330" s="7">
        <v>90</v>
      </c>
      <c r="C330" s="7">
        <f t="shared" si="48"/>
        <v>31</v>
      </c>
      <c r="D330" s="7">
        <v>31</v>
      </c>
      <c r="E330" s="7">
        <v>171</v>
      </c>
      <c r="F330" s="11">
        <f>E330/D330</f>
        <v>5.516129032258065</v>
      </c>
      <c r="G330" s="11">
        <f t="shared" si="47"/>
        <v>1.9</v>
      </c>
    </row>
    <row r="331" spans="1:7" ht="16.5" customHeight="1">
      <c r="A331" s="3" t="s">
        <v>289</v>
      </c>
      <c r="B331" s="7">
        <v>1198</v>
      </c>
      <c r="C331" s="7">
        <f t="shared" si="48"/>
        <v>1800</v>
      </c>
      <c r="D331" s="7">
        <v>1800</v>
      </c>
      <c r="E331" s="7">
        <v>1448</v>
      </c>
      <c r="F331" s="11">
        <f>E331/D331</f>
        <v>0.8044444444444444</v>
      </c>
      <c r="G331" s="11">
        <f t="shared" si="47"/>
        <v>1.2086811352253757</v>
      </c>
    </row>
    <row r="332" spans="1:7" ht="16.5" customHeight="1">
      <c r="A332" s="3" t="s">
        <v>290</v>
      </c>
      <c r="B332" s="7">
        <v>8</v>
      </c>
      <c r="C332" s="7">
        <f t="shared" si="48"/>
        <v>8</v>
      </c>
      <c r="D332" s="7">
        <v>8</v>
      </c>
      <c r="E332" s="7">
        <v>8</v>
      </c>
      <c r="F332" s="11">
        <f>E332/D332</f>
        <v>1</v>
      </c>
      <c r="G332" s="11">
        <f t="shared" si="47"/>
        <v>1</v>
      </c>
    </row>
    <row r="333" spans="1:7" ht="16.5" customHeight="1">
      <c r="A333" s="3" t="s">
        <v>291</v>
      </c>
      <c r="B333" s="7">
        <v>1</v>
      </c>
      <c r="C333" s="7">
        <f t="shared" si="48"/>
        <v>0</v>
      </c>
      <c r="D333" s="7">
        <v>0</v>
      </c>
      <c r="E333" s="7">
        <v>1</v>
      </c>
      <c r="F333" s="11"/>
      <c r="G333" s="11">
        <f t="shared" si="47"/>
        <v>1</v>
      </c>
    </row>
    <row r="334" spans="1:7" ht="16.5" customHeight="1">
      <c r="A334" s="3" t="s">
        <v>292</v>
      </c>
      <c r="B334" s="7">
        <v>10</v>
      </c>
      <c r="C334" s="7">
        <f t="shared" si="48"/>
        <v>0</v>
      </c>
      <c r="D334" s="7">
        <v>0</v>
      </c>
      <c r="E334" s="7">
        <v>55</v>
      </c>
      <c r="F334" s="11"/>
      <c r="G334" s="11">
        <f t="shared" si="47"/>
        <v>5.5</v>
      </c>
    </row>
    <row r="335" spans="1:7" ht="16.5" customHeight="1">
      <c r="A335" s="3" t="s">
        <v>293</v>
      </c>
      <c r="B335" s="7">
        <v>5</v>
      </c>
      <c r="C335" s="7">
        <f t="shared" si="48"/>
        <v>0</v>
      </c>
      <c r="D335" s="7">
        <v>0</v>
      </c>
      <c r="E335" s="7">
        <v>0</v>
      </c>
      <c r="F335" s="11"/>
      <c r="G335" s="11">
        <f t="shared" si="47"/>
        <v>0</v>
      </c>
    </row>
    <row r="336" spans="1:7" ht="16.5" customHeight="1">
      <c r="A336" s="3" t="s">
        <v>294</v>
      </c>
      <c r="B336" s="7">
        <v>227</v>
      </c>
      <c r="C336" s="7">
        <f t="shared" si="48"/>
        <v>0</v>
      </c>
      <c r="D336" s="7">
        <v>0</v>
      </c>
      <c r="E336" s="7">
        <v>181</v>
      </c>
      <c r="F336" s="11"/>
      <c r="G336" s="11">
        <f t="shared" si="47"/>
        <v>0.7973568281938326</v>
      </c>
    </row>
    <row r="337" spans="1:7" ht="16.5" customHeight="1">
      <c r="A337" s="3" t="s">
        <v>295</v>
      </c>
      <c r="B337" s="7">
        <v>400</v>
      </c>
      <c r="C337" s="7">
        <f t="shared" si="48"/>
        <v>800</v>
      </c>
      <c r="D337" s="7">
        <v>800</v>
      </c>
      <c r="E337" s="7">
        <v>615</v>
      </c>
      <c r="F337" s="11">
        <f aca="true" t="shared" si="49" ref="F337:F343">E337/D337</f>
        <v>0.76875</v>
      </c>
      <c r="G337" s="11">
        <f t="shared" si="47"/>
        <v>1.5375</v>
      </c>
    </row>
    <row r="338" spans="1:7" ht="16.5" customHeight="1">
      <c r="A338" s="2" t="s">
        <v>296</v>
      </c>
      <c r="B338" s="7">
        <f>SUM(B339:B341)</f>
        <v>4080</v>
      </c>
      <c r="C338" s="7">
        <f>SUM(C339:C341)</f>
        <v>6150</v>
      </c>
      <c r="D338" s="7">
        <f>SUM(D339:D341)</f>
        <v>8538</v>
      </c>
      <c r="E338" s="7">
        <f>SUM(E339:E341)</f>
        <v>11047</v>
      </c>
      <c r="F338" s="11">
        <f t="shared" si="49"/>
        <v>1.29386273131881</v>
      </c>
      <c r="G338" s="11">
        <f t="shared" si="47"/>
        <v>2.707598039215686</v>
      </c>
    </row>
    <row r="339" spans="1:7" ht="16.5" customHeight="1">
      <c r="A339" s="3" t="s">
        <v>21</v>
      </c>
      <c r="B339" s="7">
        <v>112</v>
      </c>
      <c r="C339" s="7">
        <f t="shared" si="48"/>
        <v>77</v>
      </c>
      <c r="D339" s="7">
        <v>77</v>
      </c>
      <c r="E339" s="7">
        <v>130</v>
      </c>
      <c r="F339" s="11">
        <f t="shared" si="49"/>
        <v>1.6883116883116882</v>
      </c>
      <c r="G339" s="11">
        <f t="shared" si="47"/>
        <v>1.1607142857142858</v>
      </c>
    </row>
    <row r="340" spans="1:7" ht="16.5" customHeight="1">
      <c r="A340" s="3" t="s">
        <v>297</v>
      </c>
      <c r="B340" s="7">
        <v>129</v>
      </c>
      <c r="C340" s="7">
        <f t="shared" si="48"/>
        <v>2000</v>
      </c>
      <c r="D340" s="7">
        <v>2000</v>
      </c>
      <c r="E340" s="7">
        <v>1538</v>
      </c>
      <c r="F340" s="11">
        <f t="shared" si="49"/>
        <v>0.769</v>
      </c>
      <c r="G340" s="11">
        <f t="shared" si="47"/>
        <v>11.922480620155039</v>
      </c>
    </row>
    <row r="341" spans="1:7" ht="16.5" customHeight="1">
      <c r="A341" s="3" t="s">
        <v>298</v>
      </c>
      <c r="B341" s="7">
        <v>3839</v>
      </c>
      <c r="C341" s="7">
        <f>D341-2388</f>
        <v>4073</v>
      </c>
      <c r="D341" s="7">
        <f>4073+2388</f>
        <v>6461</v>
      </c>
      <c r="E341" s="7">
        <v>9379</v>
      </c>
      <c r="F341" s="11">
        <f t="shared" si="49"/>
        <v>1.4516328741680855</v>
      </c>
      <c r="G341" s="11">
        <f t="shared" si="47"/>
        <v>2.4430841364938787</v>
      </c>
    </row>
    <row r="342" spans="1:7" ht="16.5" customHeight="1">
      <c r="A342" s="2" t="s">
        <v>299</v>
      </c>
      <c r="B342" s="7">
        <f>SUM(B343:B346)</f>
        <v>786</v>
      </c>
      <c r="C342" s="7">
        <f t="shared" si="48"/>
        <v>129</v>
      </c>
      <c r="D342" s="7">
        <f>SUM(D343:D346)</f>
        <v>129</v>
      </c>
      <c r="E342" s="7">
        <f>SUM(E343:E346)</f>
        <v>1048</v>
      </c>
      <c r="F342" s="11">
        <f t="shared" si="49"/>
        <v>8.124031007751938</v>
      </c>
      <c r="G342" s="11">
        <f t="shared" si="47"/>
        <v>1.3333333333333333</v>
      </c>
    </row>
    <row r="343" spans="1:7" ht="16.5" customHeight="1">
      <c r="A343" s="3" t="s">
        <v>112</v>
      </c>
      <c r="B343" s="7">
        <v>106</v>
      </c>
      <c r="C343" s="7">
        <f t="shared" si="48"/>
        <v>129</v>
      </c>
      <c r="D343" s="7">
        <v>129</v>
      </c>
      <c r="E343" s="7">
        <v>97</v>
      </c>
      <c r="F343" s="11">
        <f t="shared" si="49"/>
        <v>0.751937984496124</v>
      </c>
      <c r="G343" s="11">
        <f t="shared" si="47"/>
        <v>0.9150943396226415</v>
      </c>
    </row>
    <row r="344" spans="1:7" ht="16.5" customHeight="1">
      <c r="A344" s="3" t="s">
        <v>300</v>
      </c>
      <c r="B344" s="7">
        <v>680</v>
      </c>
      <c r="C344" s="7">
        <f t="shared" si="48"/>
        <v>0</v>
      </c>
      <c r="D344" s="7">
        <v>0</v>
      </c>
      <c r="E344" s="7">
        <v>600</v>
      </c>
      <c r="F344" s="11"/>
      <c r="G344" s="11">
        <f t="shared" si="47"/>
        <v>0.8823529411764706</v>
      </c>
    </row>
    <row r="345" spans="1:7" ht="16.5" customHeight="1">
      <c r="A345" s="3" t="s">
        <v>301</v>
      </c>
      <c r="B345" s="7">
        <v>0</v>
      </c>
      <c r="C345" s="7">
        <f t="shared" si="48"/>
        <v>0</v>
      </c>
      <c r="D345" s="7">
        <v>0</v>
      </c>
      <c r="E345" s="7">
        <v>110</v>
      </c>
      <c r="F345" s="11"/>
      <c r="G345" s="11"/>
    </row>
    <row r="346" spans="1:7" ht="16.5" customHeight="1">
      <c r="A346" s="3" t="s">
        <v>302</v>
      </c>
      <c r="B346" s="7">
        <v>0</v>
      </c>
      <c r="C346" s="7">
        <f t="shared" si="48"/>
        <v>0</v>
      </c>
      <c r="D346" s="7">
        <v>0</v>
      </c>
      <c r="E346" s="7">
        <v>241</v>
      </c>
      <c r="F346" s="11"/>
      <c r="G346" s="11"/>
    </row>
    <row r="347" spans="1:7" ht="16.5" customHeight="1">
      <c r="A347" s="2" t="s">
        <v>303</v>
      </c>
      <c r="B347" s="7">
        <f>SUM(B348:B350)</f>
        <v>2334</v>
      </c>
      <c r="C347" s="7">
        <f t="shared" si="48"/>
        <v>1759</v>
      </c>
      <c r="D347" s="7">
        <f>SUM(D348:D350)</f>
        <v>1759</v>
      </c>
      <c r="E347" s="7">
        <f>SUM(E348:E350)</f>
        <v>2530</v>
      </c>
      <c r="F347" s="11">
        <f>E347/D347</f>
        <v>1.4383172256964185</v>
      </c>
      <c r="G347" s="11">
        <f aca="true" t="shared" si="50" ref="G347:G352">E347/B347</f>
        <v>1.0839760068551842</v>
      </c>
    </row>
    <row r="348" spans="1:7" ht="16.5" customHeight="1">
      <c r="A348" s="3" t="s">
        <v>304</v>
      </c>
      <c r="B348" s="7">
        <v>1342</v>
      </c>
      <c r="C348" s="7">
        <f t="shared" si="48"/>
        <v>744</v>
      </c>
      <c r="D348" s="7">
        <v>744</v>
      </c>
      <c r="E348" s="7">
        <v>1120</v>
      </c>
      <c r="F348" s="11">
        <f>E348/D348</f>
        <v>1.5053763440860215</v>
      </c>
      <c r="G348" s="11">
        <f t="shared" si="50"/>
        <v>0.834575260804769</v>
      </c>
    </row>
    <row r="349" spans="1:7" ht="16.5" customHeight="1">
      <c r="A349" s="3" t="s">
        <v>305</v>
      </c>
      <c r="B349" s="7">
        <v>917</v>
      </c>
      <c r="C349" s="7">
        <f t="shared" si="48"/>
        <v>1015</v>
      </c>
      <c r="D349" s="7">
        <v>1015</v>
      </c>
      <c r="E349" s="7">
        <v>1319</v>
      </c>
      <c r="F349" s="11">
        <f>E349/D349</f>
        <v>1.2995073891625615</v>
      </c>
      <c r="G349" s="11">
        <f t="shared" si="50"/>
        <v>1.4383860414394765</v>
      </c>
    </row>
    <row r="350" spans="1:7" ht="16.5" customHeight="1">
      <c r="A350" s="3" t="s">
        <v>306</v>
      </c>
      <c r="B350" s="7">
        <v>75</v>
      </c>
      <c r="C350" s="7">
        <f t="shared" si="48"/>
        <v>0</v>
      </c>
      <c r="D350" s="7">
        <v>0</v>
      </c>
      <c r="E350" s="7">
        <v>91</v>
      </c>
      <c r="F350" s="11"/>
      <c r="G350" s="11">
        <f t="shared" si="50"/>
        <v>1.2133333333333334</v>
      </c>
    </row>
    <row r="351" spans="1:7" ht="16.5" customHeight="1">
      <c r="A351" s="2" t="s">
        <v>349</v>
      </c>
      <c r="B351" s="7">
        <f>SUM(B352:B356)</f>
        <v>652</v>
      </c>
      <c r="C351" s="7">
        <f t="shared" si="48"/>
        <v>880</v>
      </c>
      <c r="D351" s="7">
        <f>SUM(D352:D356)</f>
        <v>880</v>
      </c>
      <c r="E351" s="7">
        <f>SUM(E352:E356)</f>
        <v>1027</v>
      </c>
      <c r="F351" s="11">
        <f>E351/D351</f>
        <v>1.1670454545454545</v>
      </c>
      <c r="G351" s="11">
        <f t="shared" si="50"/>
        <v>1.5751533742331287</v>
      </c>
    </row>
    <row r="352" spans="1:7" ht="16.5" customHeight="1">
      <c r="A352" s="3" t="s">
        <v>307</v>
      </c>
      <c r="B352" s="7">
        <v>142</v>
      </c>
      <c r="C352" s="7">
        <f t="shared" si="48"/>
        <v>0</v>
      </c>
      <c r="D352" s="7">
        <v>0</v>
      </c>
      <c r="E352" s="7">
        <v>0</v>
      </c>
      <c r="F352" s="11"/>
      <c r="G352" s="11">
        <f t="shared" si="50"/>
        <v>0</v>
      </c>
    </row>
    <row r="353" spans="1:7" ht="16.5" customHeight="1">
      <c r="A353" s="3" t="s">
        <v>350</v>
      </c>
      <c r="B353" s="7"/>
      <c r="C353" s="7">
        <f t="shared" si="48"/>
        <v>394</v>
      </c>
      <c r="D353" s="7">
        <v>394</v>
      </c>
      <c r="E353" s="7">
        <v>394</v>
      </c>
      <c r="F353" s="11">
        <f aca="true" t="shared" si="51" ref="F353:F361">E353/D353</f>
        <v>1</v>
      </c>
      <c r="G353" s="11"/>
    </row>
    <row r="354" spans="1:7" ht="16.5" customHeight="1">
      <c r="A354" s="3" t="s">
        <v>159</v>
      </c>
      <c r="B354" s="7"/>
      <c r="C354" s="7">
        <f t="shared" si="48"/>
        <v>100</v>
      </c>
      <c r="D354" s="7">
        <v>100</v>
      </c>
      <c r="E354" s="7">
        <v>633</v>
      </c>
      <c r="F354" s="11">
        <f t="shared" si="51"/>
        <v>6.33</v>
      </c>
      <c r="G354" s="11"/>
    </row>
    <row r="355" spans="1:7" ht="16.5" customHeight="1">
      <c r="A355" s="3" t="s">
        <v>351</v>
      </c>
      <c r="B355" s="7"/>
      <c r="C355" s="7">
        <f t="shared" si="48"/>
        <v>100</v>
      </c>
      <c r="D355" s="7">
        <v>100</v>
      </c>
      <c r="E355" s="7">
        <v>0</v>
      </c>
      <c r="F355" s="11">
        <f t="shared" si="51"/>
        <v>0</v>
      </c>
      <c r="G355" s="11"/>
    </row>
    <row r="356" spans="1:7" ht="16.5" customHeight="1">
      <c r="A356" s="3" t="s">
        <v>352</v>
      </c>
      <c r="B356" s="7">
        <v>510</v>
      </c>
      <c r="C356" s="7">
        <f t="shared" si="48"/>
        <v>286</v>
      </c>
      <c r="D356" s="7">
        <v>286</v>
      </c>
      <c r="E356" s="7">
        <v>0</v>
      </c>
      <c r="F356" s="11">
        <f t="shared" si="51"/>
        <v>0</v>
      </c>
      <c r="G356" s="11">
        <f aca="true" t="shared" si="52" ref="G356:G362">E356/B356</f>
        <v>0</v>
      </c>
    </row>
    <row r="357" spans="1:7" ht="16.5" customHeight="1">
      <c r="A357" s="2" t="s">
        <v>308</v>
      </c>
      <c r="B357" s="7">
        <f>B358</f>
        <v>1971</v>
      </c>
      <c r="C357" s="7">
        <f>C358</f>
        <v>4755</v>
      </c>
      <c r="D357" s="7">
        <f>D358</f>
        <v>4755</v>
      </c>
      <c r="E357" s="7">
        <f>E358</f>
        <v>9821</v>
      </c>
      <c r="F357" s="11">
        <f t="shared" si="51"/>
        <v>2.06540483701367</v>
      </c>
      <c r="G357" s="11">
        <f t="shared" si="52"/>
        <v>4.982749873160832</v>
      </c>
    </row>
    <row r="358" spans="1:7" ht="16.5" customHeight="1">
      <c r="A358" s="3" t="s">
        <v>309</v>
      </c>
      <c r="B358" s="7">
        <v>1971</v>
      </c>
      <c r="C358" s="7">
        <f>D358</f>
        <v>4755</v>
      </c>
      <c r="D358" s="7">
        <v>4755</v>
      </c>
      <c r="E358" s="7">
        <v>9821</v>
      </c>
      <c r="F358" s="11">
        <f t="shared" si="51"/>
        <v>2.06540483701367</v>
      </c>
      <c r="G358" s="11">
        <f t="shared" si="52"/>
        <v>4.982749873160832</v>
      </c>
    </row>
    <row r="359" spans="1:7" ht="16.5" customHeight="1">
      <c r="A359" s="2" t="s">
        <v>379</v>
      </c>
      <c r="B359" s="7">
        <f>SUM(B360,B363,B368,B370,B373)</f>
        <v>1291</v>
      </c>
      <c r="C359" s="7">
        <f>SUM(C360,C363,C368,C370,C373)</f>
        <v>1440</v>
      </c>
      <c r="D359" s="7">
        <f>SUM(D360,D363,D368,D370,D373)</f>
        <v>1440</v>
      </c>
      <c r="E359" s="7">
        <f>SUM(E360,E363,E368,E370,E373)</f>
        <v>2035</v>
      </c>
      <c r="F359" s="11">
        <f t="shared" si="51"/>
        <v>1.4131944444444444</v>
      </c>
      <c r="G359" s="11">
        <f t="shared" si="52"/>
        <v>1.576297443841983</v>
      </c>
    </row>
    <row r="360" spans="1:7" ht="16.5" customHeight="1">
      <c r="A360" s="2" t="s">
        <v>310</v>
      </c>
      <c r="B360" s="7">
        <f>SUM(B361:B362)</f>
        <v>909</v>
      </c>
      <c r="C360" s="7">
        <f>D360</f>
        <v>542</v>
      </c>
      <c r="D360" s="7">
        <f>SUM(D361:D362)</f>
        <v>542</v>
      </c>
      <c r="E360" s="7">
        <f>SUM(E361:E362)</f>
        <v>705</v>
      </c>
      <c r="F360" s="11">
        <f t="shared" si="51"/>
        <v>1.3007380073800738</v>
      </c>
      <c r="G360" s="11">
        <f t="shared" si="52"/>
        <v>0.7755775577557755</v>
      </c>
    </row>
    <row r="361" spans="1:7" ht="16.5" customHeight="1">
      <c r="A361" s="3" t="s">
        <v>21</v>
      </c>
      <c r="B361" s="7">
        <v>589</v>
      </c>
      <c r="C361" s="7">
        <f aca="true" t="shared" si="53" ref="C361:C371">D361</f>
        <v>542</v>
      </c>
      <c r="D361" s="7">
        <v>542</v>
      </c>
      <c r="E361" s="7">
        <v>633</v>
      </c>
      <c r="F361" s="11">
        <f t="shared" si="51"/>
        <v>1.1678966789667897</v>
      </c>
      <c r="G361" s="11">
        <f t="shared" si="52"/>
        <v>1.0747028862478778</v>
      </c>
    </row>
    <row r="362" spans="1:7" ht="16.5" customHeight="1">
      <c r="A362" s="3" t="s">
        <v>311</v>
      </c>
      <c r="B362" s="7">
        <v>320</v>
      </c>
      <c r="C362" s="7">
        <f t="shared" si="53"/>
        <v>0</v>
      </c>
      <c r="D362" s="7">
        <v>0</v>
      </c>
      <c r="E362" s="7">
        <v>72</v>
      </c>
      <c r="F362" s="11"/>
      <c r="G362" s="11">
        <f t="shared" si="52"/>
        <v>0.225</v>
      </c>
    </row>
    <row r="363" spans="1:7" ht="16.5" customHeight="1">
      <c r="A363" s="2" t="s">
        <v>353</v>
      </c>
      <c r="B363" s="7">
        <f>SUM(B364:B367)</f>
        <v>321</v>
      </c>
      <c r="C363" s="7">
        <f t="shared" si="53"/>
        <v>316</v>
      </c>
      <c r="D363" s="7">
        <f>SUM(D364:D367)</f>
        <v>316</v>
      </c>
      <c r="E363" s="7">
        <f>SUM(E364:E367)</f>
        <v>316</v>
      </c>
      <c r="F363" s="11">
        <f>E363/D363</f>
        <v>1</v>
      </c>
      <c r="G363" s="11">
        <f aca="true" t="shared" si="54" ref="G363:G368">E363/B363</f>
        <v>0.9844236760124611</v>
      </c>
    </row>
    <row r="364" spans="1:7" ht="16.5" customHeight="1">
      <c r="A364" s="3" t="s">
        <v>312</v>
      </c>
      <c r="B364" s="7">
        <v>47</v>
      </c>
      <c r="C364" s="7">
        <f t="shared" si="53"/>
        <v>53</v>
      </c>
      <c r="D364" s="7">
        <v>53</v>
      </c>
      <c r="E364" s="7">
        <v>53</v>
      </c>
      <c r="F364" s="11">
        <f>E364/D364</f>
        <v>1</v>
      </c>
      <c r="G364" s="11">
        <f t="shared" si="54"/>
        <v>1.127659574468085</v>
      </c>
    </row>
    <row r="365" spans="1:7" ht="16.5" customHeight="1">
      <c r="A365" s="3" t="s">
        <v>313</v>
      </c>
      <c r="B365" s="7">
        <v>174</v>
      </c>
      <c r="C365" s="7">
        <f t="shared" si="53"/>
        <v>0</v>
      </c>
      <c r="D365" s="7">
        <v>0</v>
      </c>
      <c r="E365" s="7">
        <v>0</v>
      </c>
      <c r="F365" s="11"/>
      <c r="G365" s="11">
        <f t="shared" si="54"/>
        <v>0</v>
      </c>
    </row>
    <row r="366" spans="1:7" ht="16.5" customHeight="1">
      <c r="A366" s="3" t="s">
        <v>314</v>
      </c>
      <c r="B366" s="7">
        <v>92</v>
      </c>
      <c r="C366" s="7">
        <f t="shared" si="53"/>
        <v>0</v>
      </c>
      <c r="D366" s="7">
        <v>0</v>
      </c>
      <c r="E366" s="7">
        <v>0</v>
      </c>
      <c r="F366" s="11"/>
      <c r="G366" s="11">
        <f t="shared" si="54"/>
        <v>0</v>
      </c>
    </row>
    <row r="367" spans="1:7" ht="16.5" customHeight="1">
      <c r="A367" s="3" t="s">
        <v>354</v>
      </c>
      <c r="B367" s="7">
        <v>8</v>
      </c>
      <c r="C367" s="7">
        <f t="shared" si="53"/>
        <v>263</v>
      </c>
      <c r="D367" s="7">
        <v>263</v>
      </c>
      <c r="E367" s="7">
        <v>263</v>
      </c>
      <c r="F367" s="11">
        <f>E367/D367</f>
        <v>1</v>
      </c>
      <c r="G367" s="11">
        <f t="shared" si="54"/>
        <v>32.875</v>
      </c>
    </row>
    <row r="368" spans="1:7" ht="16.5" customHeight="1">
      <c r="A368" s="2" t="s">
        <v>315</v>
      </c>
      <c r="B368" s="7">
        <v>4</v>
      </c>
      <c r="C368" s="7">
        <f t="shared" si="53"/>
        <v>0</v>
      </c>
      <c r="D368" s="7">
        <v>0</v>
      </c>
      <c r="E368" s="7">
        <f>SUM(E369:E369)</f>
        <v>0</v>
      </c>
      <c r="F368" s="11"/>
      <c r="G368" s="11">
        <f t="shared" si="54"/>
        <v>0</v>
      </c>
    </row>
    <row r="369" spans="1:7" ht="16.5" customHeight="1">
      <c r="A369" s="3" t="s">
        <v>316</v>
      </c>
      <c r="B369" s="7">
        <v>4</v>
      </c>
      <c r="C369" s="7">
        <f t="shared" si="53"/>
        <v>0</v>
      </c>
      <c r="D369" s="7">
        <v>0</v>
      </c>
      <c r="E369" s="7">
        <v>0</v>
      </c>
      <c r="F369" s="11"/>
      <c r="G369" s="11">
        <f>E369/B369</f>
        <v>0</v>
      </c>
    </row>
    <row r="370" spans="1:7" ht="16.5" customHeight="1">
      <c r="A370" s="2" t="s">
        <v>317</v>
      </c>
      <c r="B370" s="7">
        <v>0</v>
      </c>
      <c r="C370" s="7">
        <f t="shared" si="53"/>
        <v>15</v>
      </c>
      <c r="D370" s="7">
        <f>SUM(D371:D372)</f>
        <v>15</v>
      </c>
      <c r="E370" s="7">
        <f>SUM(E371:E372)</f>
        <v>1014</v>
      </c>
      <c r="F370" s="11">
        <f>E370/D370</f>
        <v>67.6</v>
      </c>
      <c r="G370" s="11"/>
    </row>
    <row r="371" spans="1:7" ht="16.5" customHeight="1">
      <c r="A371" s="3" t="s">
        <v>318</v>
      </c>
      <c r="B371" s="7">
        <v>0</v>
      </c>
      <c r="C371" s="7">
        <f t="shared" si="53"/>
        <v>0</v>
      </c>
      <c r="D371" s="7"/>
      <c r="E371" s="7">
        <v>999</v>
      </c>
      <c r="F371" s="11"/>
      <c r="G371" s="11"/>
    </row>
    <row r="372" spans="1:7" ht="16.5" customHeight="1">
      <c r="A372" s="3" t="s">
        <v>319</v>
      </c>
      <c r="B372" s="7">
        <v>0</v>
      </c>
      <c r="C372" s="7">
        <f>D372</f>
        <v>15</v>
      </c>
      <c r="D372" s="7">
        <v>15</v>
      </c>
      <c r="E372" s="7">
        <v>15</v>
      </c>
      <c r="F372" s="11">
        <f aca="true" t="shared" si="55" ref="F372:F377">E372/D372</f>
        <v>1</v>
      </c>
      <c r="G372" s="11"/>
    </row>
    <row r="373" spans="1:7" ht="17.25" customHeight="1">
      <c r="A373" s="2" t="s">
        <v>320</v>
      </c>
      <c r="B373" s="7">
        <v>57</v>
      </c>
      <c r="C373" s="7">
        <f>D373</f>
        <v>567</v>
      </c>
      <c r="D373" s="7">
        <v>567</v>
      </c>
      <c r="E373" s="7">
        <f>SUM(E374:E374)</f>
        <v>0</v>
      </c>
      <c r="F373" s="11">
        <f t="shared" si="55"/>
        <v>0</v>
      </c>
      <c r="G373" s="11">
        <f>E373/B373</f>
        <v>0</v>
      </c>
    </row>
    <row r="374" spans="1:7" ht="16.5" customHeight="1">
      <c r="A374" s="3" t="s">
        <v>321</v>
      </c>
      <c r="B374" s="7">
        <v>57</v>
      </c>
      <c r="C374" s="7">
        <f>D374</f>
        <v>567</v>
      </c>
      <c r="D374" s="7">
        <v>567</v>
      </c>
      <c r="E374" s="7">
        <v>0</v>
      </c>
      <c r="F374" s="11">
        <f t="shared" si="55"/>
        <v>0</v>
      </c>
      <c r="G374" s="11">
        <f>E374/B374</f>
        <v>0</v>
      </c>
    </row>
    <row r="375" spans="1:7" ht="16.5" customHeight="1">
      <c r="A375" s="2" t="s">
        <v>380</v>
      </c>
      <c r="B375" s="7">
        <f>SUM(B376,B379,B381,B383,B385,B387,B392)</f>
        <v>1949</v>
      </c>
      <c r="C375" s="7">
        <f>SUM(C376,C379,C381,C383,C385,C387,C392)</f>
        <v>2103</v>
      </c>
      <c r="D375" s="7">
        <f>SUM(D376,D379,D381,D383,D385,D387,D392)</f>
        <v>2103</v>
      </c>
      <c r="E375" s="7">
        <f>SUM(E376,E379,E381,E383,E385,E387,E392)</f>
        <v>2018</v>
      </c>
      <c r="F375" s="11">
        <f t="shared" si="55"/>
        <v>0.9595815501664289</v>
      </c>
      <c r="G375" s="11">
        <f>E375/B375</f>
        <v>1.0354027706516162</v>
      </c>
    </row>
    <row r="376" spans="1:7" ht="16.5" customHeight="1">
      <c r="A376" s="2" t="s">
        <v>322</v>
      </c>
      <c r="B376" s="7">
        <f>SUM(B377:B378)</f>
        <v>819</v>
      </c>
      <c r="C376" s="7">
        <f>D376</f>
        <v>642</v>
      </c>
      <c r="D376" s="7">
        <f>SUM(D377:D378)</f>
        <v>642</v>
      </c>
      <c r="E376" s="7">
        <f>SUM(E377:E378)</f>
        <v>763</v>
      </c>
      <c r="F376" s="11">
        <f t="shared" si="55"/>
        <v>1.1884735202492211</v>
      </c>
      <c r="G376" s="11">
        <f>E376/B376</f>
        <v>0.9316239316239316</v>
      </c>
    </row>
    <row r="377" spans="1:7" ht="16.5" customHeight="1">
      <c r="A377" s="3" t="s">
        <v>21</v>
      </c>
      <c r="B377" s="7">
        <v>819</v>
      </c>
      <c r="C377" s="7">
        <f aca="true" t="shared" si="56" ref="C377:C388">D377</f>
        <v>642</v>
      </c>
      <c r="D377" s="7">
        <v>642</v>
      </c>
      <c r="E377" s="7">
        <v>683</v>
      </c>
      <c r="F377" s="11">
        <f t="shared" si="55"/>
        <v>1.0638629283489096</v>
      </c>
      <c r="G377" s="11">
        <f>E377/B377</f>
        <v>0.833943833943834</v>
      </c>
    </row>
    <row r="378" spans="1:7" ht="16.5" customHeight="1">
      <c r="A378" s="3" t="s">
        <v>323</v>
      </c>
      <c r="B378" s="7">
        <v>0</v>
      </c>
      <c r="C378" s="7">
        <f t="shared" si="56"/>
        <v>0</v>
      </c>
      <c r="D378" s="7">
        <v>0</v>
      </c>
      <c r="E378" s="7">
        <v>80</v>
      </c>
      <c r="F378" s="11"/>
      <c r="G378" s="11"/>
    </row>
    <row r="379" spans="1:7" ht="16.5" customHeight="1">
      <c r="A379" s="2" t="s">
        <v>324</v>
      </c>
      <c r="B379" s="7">
        <v>0</v>
      </c>
      <c r="C379" s="7">
        <f t="shared" si="56"/>
        <v>100</v>
      </c>
      <c r="D379" s="7">
        <f>SUM(D380:D380)</f>
        <v>100</v>
      </c>
      <c r="E379" s="7">
        <f>SUM(E380:E380)</f>
        <v>100</v>
      </c>
      <c r="F379" s="11">
        <f aca="true" t="shared" si="57" ref="F379:F384">E379/D379</f>
        <v>1</v>
      </c>
      <c r="G379" s="11"/>
    </row>
    <row r="380" spans="1:7" ht="16.5" customHeight="1">
      <c r="A380" s="3" t="s">
        <v>325</v>
      </c>
      <c r="B380" s="7">
        <v>0</v>
      </c>
      <c r="C380" s="7">
        <f t="shared" si="56"/>
        <v>100</v>
      </c>
      <c r="D380" s="7">
        <v>100</v>
      </c>
      <c r="E380" s="7">
        <v>100</v>
      </c>
      <c r="F380" s="11">
        <f t="shared" si="57"/>
        <v>1</v>
      </c>
      <c r="G380" s="11"/>
    </row>
    <row r="381" spans="1:7" ht="16.5" customHeight="1">
      <c r="A381" s="2" t="s">
        <v>326</v>
      </c>
      <c r="B381" s="7">
        <v>0</v>
      </c>
      <c r="C381" s="7">
        <f t="shared" si="56"/>
        <v>892</v>
      </c>
      <c r="D381" s="7">
        <f>SUM(D382:D382)</f>
        <v>892</v>
      </c>
      <c r="E381" s="7">
        <f>SUM(E382:E382)</f>
        <v>718</v>
      </c>
      <c r="F381" s="11">
        <f t="shared" si="57"/>
        <v>0.804932735426009</v>
      </c>
      <c r="G381" s="11"/>
    </row>
    <row r="382" spans="1:7" ht="16.5" customHeight="1">
      <c r="A382" s="3" t="s">
        <v>327</v>
      </c>
      <c r="B382" s="7">
        <v>0</v>
      </c>
      <c r="C382" s="7">
        <f t="shared" si="56"/>
        <v>892</v>
      </c>
      <c r="D382" s="7">
        <v>892</v>
      </c>
      <c r="E382" s="7">
        <v>718</v>
      </c>
      <c r="F382" s="11">
        <f t="shared" si="57"/>
        <v>0.804932735426009</v>
      </c>
      <c r="G382" s="11"/>
    </row>
    <row r="383" spans="1:7" ht="16.5" customHeight="1">
      <c r="A383" s="2" t="s">
        <v>328</v>
      </c>
      <c r="B383" s="7">
        <f>SUM(B384:B384)</f>
        <v>205</v>
      </c>
      <c r="C383" s="7">
        <f t="shared" si="56"/>
        <v>134</v>
      </c>
      <c r="D383" s="7">
        <f>SUM(D384:D384)</f>
        <v>134</v>
      </c>
      <c r="E383" s="7">
        <f>SUM(E384:E384)</f>
        <v>153</v>
      </c>
      <c r="F383" s="11">
        <f t="shared" si="57"/>
        <v>1.1417910447761195</v>
      </c>
      <c r="G383" s="11">
        <f aca="true" t="shared" si="58" ref="G383:G402">E383/B383</f>
        <v>0.7463414634146341</v>
      </c>
    </row>
    <row r="384" spans="1:7" ht="16.5" customHeight="1">
      <c r="A384" s="3" t="s">
        <v>21</v>
      </c>
      <c r="B384" s="7">
        <v>205</v>
      </c>
      <c r="C384" s="7">
        <f t="shared" si="56"/>
        <v>134</v>
      </c>
      <c r="D384" s="7">
        <v>134</v>
      </c>
      <c r="E384" s="7">
        <v>153</v>
      </c>
      <c r="F384" s="11">
        <f t="shared" si="57"/>
        <v>1.1417910447761195</v>
      </c>
      <c r="G384" s="11">
        <f t="shared" si="58"/>
        <v>0.7463414634146341</v>
      </c>
    </row>
    <row r="385" spans="1:7" ht="16.5" customHeight="1">
      <c r="A385" s="2" t="s">
        <v>329</v>
      </c>
      <c r="B385" s="7">
        <v>3</v>
      </c>
      <c r="C385" s="7">
        <f t="shared" si="56"/>
        <v>0</v>
      </c>
      <c r="D385" s="7">
        <v>0</v>
      </c>
      <c r="E385" s="7">
        <f>SUM(E386:E386)</f>
        <v>0</v>
      </c>
      <c r="F385" s="11"/>
      <c r="G385" s="11">
        <f t="shared" si="58"/>
        <v>0</v>
      </c>
    </row>
    <row r="386" spans="1:7" ht="16.5" customHeight="1">
      <c r="A386" s="3" t="s">
        <v>21</v>
      </c>
      <c r="B386" s="7">
        <v>3</v>
      </c>
      <c r="C386" s="7">
        <f t="shared" si="56"/>
        <v>0</v>
      </c>
      <c r="D386" s="7">
        <v>0</v>
      </c>
      <c r="E386" s="7">
        <v>0</v>
      </c>
      <c r="F386" s="11"/>
      <c r="G386" s="11">
        <f t="shared" si="58"/>
        <v>0</v>
      </c>
    </row>
    <row r="387" spans="1:7" ht="16.5" customHeight="1">
      <c r="A387" s="2" t="s">
        <v>330</v>
      </c>
      <c r="B387" s="7">
        <f>SUM(B388:B391)</f>
        <v>497</v>
      </c>
      <c r="C387" s="7">
        <f t="shared" si="56"/>
        <v>335</v>
      </c>
      <c r="D387" s="7">
        <f>SUM(D388:D391)</f>
        <v>335</v>
      </c>
      <c r="E387" s="7">
        <f>SUM(E388:E391)</f>
        <v>231</v>
      </c>
      <c r="F387" s="11">
        <f>E387/D387</f>
        <v>0.6895522388059702</v>
      </c>
      <c r="G387" s="11">
        <f t="shared" si="58"/>
        <v>0.4647887323943662</v>
      </c>
    </row>
    <row r="388" spans="1:7" ht="16.5" customHeight="1">
      <c r="A388" s="3" t="s">
        <v>21</v>
      </c>
      <c r="B388" s="7">
        <v>185</v>
      </c>
      <c r="C388" s="7">
        <f t="shared" si="56"/>
        <v>135</v>
      </c>
      <c r="D388" s="7">
        <v>135</v>
      </c>
      <c r="E388" s="7">
        <v>181</v>
      </c>
      <c r="F388" s="11">
        <f>E388/D388</f>
        <v>1.3407407407407408</v>
      </c>
      <c r="G388" s="11">
        <f t="shared" si="58"/>
        <v>0.9783783783783784</v>
      </c>
    </row>
    <row r="389" spans="1:7" ht="16.5" customHeight="1">
      <c r="A389" s="3" t="s">
        <v>331</v>
      </c>
      <c r="B389" s="7">
        <v>15</v>
      </c>
      <c r="C389" s="7">
        <f>D389</f>
        <v>0</v>
      </c>
      <c r="D389" s="7">
        <v>0</v>
      </c>
      <c r="E389" s="7">
        <v>0</v>
      </c>
      <c r="F389" s="11"/>
      <c r="G389" s="11">
        <f t="shared" si="58"/>
        <v>0</v>
      </c>
    </row>
    <row r="390" spans="1:7" ht="16.5" customHeight="1">
      <c r="A390" s="3" t="s">
        <v>332</v>
      </c>
      <c r="B390" s="7">
        <v>255</v>
      </c>
      <c r="C390" s="7">
        <f>D390</f>
        <v>200</v>
      </c>
      <c r="D390" s="7">
        <v>200</v>
      </c>
      <c r="E390" s="7">
        <v>50</v>
      </c>
      <c r="F390" s="11">
        <f>E390/D390</f>
        <v>0.25</v>
      </c>
      <c r="G390" s="11">
        <f t="shared" si="58"/>
        <v>0.19607843137254902</v>
      </c>
    </row>
    <row r="391" spans="1:7" ht="16.5" customHeight="1">
      <c r="A391" s="3" t="s">
        <v>333</v>
      </c>
      <c r="B391" s="7">
        <v>42</v>
      </c>
      <c r="C391" s="7">
        <f>D391</f>
        <v>0</v>
      </c>
      <c r="D391" s="7">
        <v>0</v>
      </c>
      <c r="E391" s="7">
        <v>0</v>
      </c>
      <c r="F391" s="11"/>
      <c r="G391" s="11">
        <f t="shared" si="58"/>
        <v>0</v>
      </c>
    </row>
    <row r="392" spans="1:7" ht="16.5" customHeight="1">
      <c r="A392" s="2" t="s">
        <v>334</v>
      </c>
      <c r="B392" s="7">
        <v>425</v>
      </c>
      <c r="C392" s="7">
        <f>D392</f>
        <v>0</v>
      </c>
      <c r="D392" s="7">
        <v>0</v>
      </c>
      <c r="E392" s="7">
        <f>SUM(E393:E393)</f>
        <v>53</v>
      </c>
      <c r="F392" s="11"/>
      <c r="G392" s="11">
        <f t="shared" si="58"/>
        <v>0.12470588235294118</v>
      </c>
    </row>
    <row r="393" spans="1:7" ht="16.5" customHeight="1">
      <c r="A393" s="3" t="s">
        <v>335</v>
      </c>
      <c r="B393" s="7">
        <v>425</v>
      </c>
      <c r="C393" s="7">
        <f>D393</f>
        <v>0</v>
      </c>
      <c r="D393" s="7">
        <v>0</v>
      </c>
      <c r="E393" s="7">
        <v>53</v>
      </c>
      <c r="F393" s="11"/>
      <c r="G393" s="11">
        <f t="shared" si="58"/>
        <v>0.12470588235294118</v>
      </c>
    </row>
    <row r="394" spans="1:7" ht="16.5" customHeight="1">
      <c r="A394" s="2" t="s">
        <v>381</v>
      </c>
      <c r="B394" s="7">
        <f>SUM(B395,B398,B401)</f>
        <v>2918</v>
      </c>
      <c r="C394" s="7">
        <f>SUM(C395,C398,C401)</f>
        <v>1700</v>
      </c>
      <c r="D394" s="7">
        <f>SUM(D395,D398,D401)</f>
        <v>1700</v>
      </c>
      <c r="E394" s="7">
        <f>SUM(E395,E398,E401)</f>
        <v>1722</v>
      </c>
      <c r="F394" s="11">
        <f>E394/D394</f>
        <v>1.0129411764705882</v>
      </c>
      <c r="G394" s="11">
        <f t="shared" si="58"/>
        <v>0.5901302261823167</v>
      </c>
    </row>
    <row r="395" spans="1:7" ht="16.5" customHeight="1">
      <c r="A395" s="2" t="s">
        <v>336</v>
      </c>
      <c r="B395" s="7">
        <f>SUM(B396:B397)</f>
        <v>2149</v>
      </c>
      <c r="C395" s="7">
        <f>D395</f>
        <v>146</v>
      </c>
      <c r="D395" s="7">
        <f>SUM(D396:D397)</f>
        <v>146</v>
      </c>
      <c r="E395" s="7">
        <f>SUM(E396:E397)</f>
        <v>225</v>
      </c>
      <c r="F395" s="11">
        <f>E395/D395</f>
        <v>1.5410958904109588</v>
      </c>
      <c r="G395" s="11">
        <f t="shared" si="58"/>
        <v>0.10469986040018614</v>
      </c>
    </row>
    <row r="396" spans="1:7" ht="16.5" customHeight="1">
      <c r="A396" s="3" t="s">
        <v>21</v>
      </c>
      <c r="B396" s="7">
        <v>200</v>
      </c>
      <c r="C396" s="7">
        <f aca="true" t="shared" si="59" ref="C396:C402">D396</f>
        <v>146</v>
      </c>
      <c r="D396" s="7">
        <v>146</v>
      </c>
      <c r="E396" s="7">
        <v>204</v>
      </c>
      <c r="F396" s="11">
        <f>E396/D396</f>
        <v>1.3972602739726028</v>
      </c>
      <c r="G396" s="11">
        <f t="shared" si="58"/>
        <v>1.02</v>
      </c>
    </row>
    <row r="397" spans="1:7" ht="16.5" customHeight="1">
      <c r="A397" s="3" t="s">
        <v>337</v>
      </c>
      <c r="B397" s="7">
        <v>1949</v>
      </c>
      <c r="C397" s="7">
        <f t="shared" si="59"/>
        <v>0</v>
      </c>
      <c r="D397" s="7">
        <v>0</v>
      </c>
      <c r="E397" s="7">
        <v>21</v>
      </c>
      <c r="F397" s="11"/>
      <c r="G397" s="11">
        <f t="shared" si="58"/>
        <v>0.0107747562852745</v>
      </c>
    </row>
    <row r="398" spans="1:7" ht="16.5" customHeight="1">
      <c r="A398" s="2" t="s">
        <v>338</v>
      </c>
      <c r="B398" s="7">
        <f>SUM(B399:B400)</f>
        <v>182</v>
      </c>
      <c r="C398" s="7">
        <f t="shared" si="59"/>
        <v>1268</v>
      </c>
      <c r="D398" s="7">
        <f>SUM(D399:D400)</f>
        <v>1268</v>
      </c>
      <c r="E398" s="7">
        <f>SUM(E399:E400)</f>
        <v>1278</v>
      </c>
      <c r="F398" s="11">
        <f aca="true" t="shared" si="60" ref="F398:F404">E398/D398</f>
        <v>1.0078864353312302</v>
      </c>
      <c r="G398" s="11">
        <f t="shared" si="58"/>
        <v>7.021978021978022</v>
      </c>
    </row>
    <row r="399" spans="1:7" ht="16.5" customHeight="1">
      <c r="A399" s="3" t="s">
        <v>21</v>
      </c>
      <c r="B399" s="7">
        <v>105</v>
      </c>
      <c r="C399" s="7">
        <f t="shared" si="59"/>
        <v>68</v>
      </c>
      <c r="D399" s="7">
        <v>68</v>
      </c>
      <c r="E399" s="7">
        <v>146</v>
      </c>
      <c r="F399" s="11">
        <f t="shared" si="60"/>
        <v>2.1470588235294117</v>
      </c>
      <c r="G399" s="11">
        <f t="shared" si="58"/>
        <v>1.3904761904761904</v>
      </c>
    </row>
    <row r="400" spans="1:7" ht="16.5" customHeight="1">
      <c r="A400" s="3" t="s">
        <v>339</v>
      </c>
      <c r="B400" s="7">
        <v>77</v>
      </c>
      <c r="C400" s="7">
        <f t="shared" si="59"/>
        <v>1200</v>
      </c>
      <c r="D400" s="7">
        <v>1200</v>
      </c>
      <c r="E400" s="7">
        <v>1132</v>
      </c>
      <c r="F400" s="11">
        <f t="shared" si="60"/>
        <v>0.9433333333333334</v>
      </c>
      <c r="G400" s="11">
        <f t="shared" si="58"/>
        <v>14.7012987012987</v>
      </c>
    </row>
    <row r="401" spans="1:7" ht="16.5" customHeight="1">
      <c r="A401" s="2" t="s">
        <v>340</v>
      </c>
      <c r="B401" s="7">
        <v>587</v>
      </c>
      <c r="C401" s="7">
        <f t="shared" si="59"/>
        <v>286</v>
      </c>
      <c r="D401" s="7">
        <f>SUM(D402:D402)</f>
        <v>286</v>
      </c>
      <c r="E401" s="7">
        <f>SUM(E402:E402)</f>
        <v>219</v>
      </c>
      <c r="F401" s="11">
        <f t="shared" si="60"/>
        <v>0.7657342657342657</v>
      </c>
      <c r="G401" s="11">
        <f t="shared" si="58"/>
        <v>0.3730834752981261</v>
      </c>
    </row>
    <row r="402" spans="1:7" ht="16.5" customHeight="1">
      <c r="A402" s="3" t="s">
        <v>341</v>
      </c>
      <c r="B402" s="7">
        <v>587</v>
      </c>
      <c r="C402" s="7">
        <f t="shared" si="59"/>
        <v>286</v>
      </c>
      <c r="D402" s="7">
        <v>286</v>
      </c>
      <c r="E402" s="7">
        <v>219</v>
      </c>
      <c r="F402" s="11">
        <f t="shared" si="60"/>
        <v>0.7657342657342657</v>
      </c>
      <c r="G402" s="11">
        <f t="shared" si="58"/>
        <v>0.3730834752981261</v>
      </c>
    </row>
    <row r="403" spans="1:7" ht="16.5" customHeight="1">
      <c r="A403" s="2" t="s">
        <v>382</v>
      </c>
      <c r="B403" s="7">
        <v>0</v>
      </c>
      <c r="C403" s="7">
        <f>SUM(C404)</f>
        <v>7</v>
      </c>
      <c r="D403" s="7">
        <f>SUM(D404)</f>
        <v>7</v>
      </c>
      <c r="E403" s="7">
        <f>SUM(E404)</f>
        <v>71</v>
      </c>
      <c r="F403" s="11">
        <f t="shared" si="60"/>
        <v>10.142857142857142</v>
      </c>
      <c r="G403" s="11"/>
    </row>
    <row r="404" spans="1:7" ht="16.5" customHeight="1">
      <c r="A404" s="2" t="s">
        <v>342</v>
      </c>
      <c r="B404" s="7">
        <v>0</v>
      </c>
      <c r="C404" s="10">
        <f>D404</f>
        <v>7</v>
      </c>
      <c r="D404" s="7">
        <v>7</v>
      </c>
      <c r="E404" s="7">
        <f>SUM(E405:E406)</f>
        <v>71</v>
      </c>
      <c r="F404" s="11">
        <f t="shared" si="60"/>
        <v>10.142857142857142</v>
      </c>
      <c r="G404" s="11"/>
    </row>
    <row r="405" spans="1:7" ht="16.5" customHeight="1">
      <c r="A405" s="3" t="s">
        <v>20</v>
      </c>
      <c r="B405" s="7">
        <v>0</v>
      </c>
      <c r="C405" s="8"/>
      <c r="D405" s="7">
        <v>0</v>
      </c>
      <c r="E405" s="7">
        <v>62</v>
      </c>
      <c r="F405" s="11"/>
      <c r="G405" s="11"/>
    </row>
    <row r="406" spans="1:7" ht="16.5" customHeight="1">
      <c r="A406" s="3" t="s">
        <v>21</v>
      </c>
      <c r="B406" s="7">
        <v>0</v>
      </c>
      <c r="C406" s="8">
        <v>7</v>
      </c>
      <c r="D406" s="7">
        <v>7</v>
      </c>
      <c r="E406" s="7">
        <v>9</v>
      </c>
      <c r="F406" s="11">
        <f>E406/D406</f>
        <v>1.2857142857142858</v>
      </c>
      <c r="G406" s="11"/>
    </row>
    <row r="407" spans="1:7" ht="16.5" customHeight="1">
      <c r="A407" s="2" t="s">
        <v>383</v>
      </c>
      <c r="B407" s="7">
        <f>SUM(B408,B412,B414)</f>
        <v>5429</v>
      </c>
      <c r="C407" s="7">
        <f>SUM(C408,C412,C414)</f>
        <v>1815</v>
      </c>
      <c r="D407" s="7">
        <f>SUM(D408,D412,D414)</f>
        <v>1815</v>
      </c>
      <c r="E407" s="7">
        <f>SUM(E408,E412,E414)</f>
        <v>1286</v>
      </c>
      <c r="F407" s="11">
        <f>E407/D407</f>
        <v>0.7085399449035813</v>
      </c>
      <c r="G407" s="11">
        <f aca="true" t="shared" si="61" ref="G407:G417">E407/B407</f>
        <v>0.23687603610241298</v>
      </c>
    </row>
    <row r="408" spans="1:7" ht="16.5" customHeight="1">
      <c r="A408" s="2" t="s">
        <v>343</v>
      </c>
      <c r="B408" s="7">
        <f>SUM(B409:B411)</f>
        <v>5249</v>
      </c>
      <c r="C408" s="7">
        <f>D408</f>
        <v>1774</v>
      </c>
      <c r="D408" s="7">
        <f>SUM(D409:D411)</f>
        <v>1774</v>
      </c>
      <c r="E408" s="7">
        <f>SUM(E409:E411)</f>
        <v>1233</v>
      </c>
      <c r="F408" s="11">
        <f>E408/D408</f>
        <v>0.6950394588500564</v>
      </c>
      <c r="G408" s="11">
        <f t="shared" si="61"/>
        <v>0.23490188607353782</v>
      </c>
    </row>
    <row r="409" spans="1:7" ht="16.5" customHeight="1">
      <c r="A409" s="3" t="s">
        <v>21</v>
      </c>
      <c r="B409" s="7">
        <v>844</v>
      </c>
      <c r="C409" s="7">
        <f aca="true" t="shared" si="62" ref="C409:C414">D409</f>
        <v>835</v>
      </c>
      <c r="D409" s="7">
        <v>835</v>
      </c>
      <c r="E409" s="7">
        <v>906</v>
      </c>
      <c r="F409" s="11">
        <f>E409/D409</f>
        <v>1.0850299401197605</v>
      </c>
      <c r="G409" s="11">
        <f t="shared" si="61"/>
        <v>1.0734597156398105</v>
      </c>
    </row>
    <row r="410" spans="1:7" ht="16.5" customHeight="1">
      <c r="A410" s="3" t="s">
        <v>344</v>
      </c>
      <c r="B410" s="7">
        <v>55</v>
      </c>
      <c r="C410" s="7">
        <f t="shared" si="62"/>
        <v>0</v>
      </c>
      <c r="D410" s="7">
        <v>0</v>
      </c>
      <c r="E410" s="7">
        <v>0</v>
      </c>
      <c r="F410" s="11"/>
      <c r="G410" s="11">
        <f t="shared" si="61"/>
        <v>0</v>
      </c>
    </row>
    <row r="411" spans="1:7" ht="16.5" customHeight="1">
      <c r="A411" s="3" t="s">
        <v>0</v>
      </c>
      <c r="B411" s="7">
        <v>4350</v>
      </c>
      <c r="C411" s="7">
        <f t="shared" si="62"/>
        <v>939</v>
      </c>
      <c r="D411" s="7">
        <v>939</v>
      </c>
      <c r="E411" s="7">
        <v>327</v>
      </c>
      <c r="F411" s="11">
        <f aca="true" t="shared" si="63" ref="F411:F417">E411/D411</f>
        <v>0.34824281150159747</v>
      </c>
      <c r="G411" s="11">
        <f t="shared" si="61"/>
        <v>0.07517241379310345</v>
      </c>
    </row>
    <row r="412" spans="1:7" ht="16.5" customHeight="1">
      <c r="A412" s="2" t="s">
        <v>1</v>
      </c>
      <c r="B412" s="7">
        <v>22</v>
      </c>
      <c r="C412" s="7">
        <f t="shared" si="62"/>
        <v>20</v>
      </c>
      <c r="D412" s="7">
        <v>20</v>
      </c>
      <c r="E412" s="7">
        <f>SUM(E413:E413)</f>
        <v>24</v>
      </c>
      <c r="F412" s="11">
        <f t="shared" si="63"/>
        <v>1.2</v>
      </c>
      <c r="G412" s="11">
        <f t="shared" si="61"/>
        <v>1.0909090909090908</v>
      </c>
    </row>
    <row r="413" spans="1:7" ht="16.5" customHeight="1">
      <c r="A413" s="3" t="s">
        <v>21</v>
      </c>
      <c r="B413" s="7">
        <v>22</v>
      </c>
      <c r="C413" s="7">
        <f t="shared" si="62"/>
        <v>20</v>
      </c>
      <c r="D413" s="7">
        <v>20</v>
      </c>
      <c r="E413" s="7">
        <v>24</v>
      </c>
      <c r="F413" s="11">
        <f t="shared" si="63"/>
        <v>1.2</v>
      </c>
      <c r="G413" s="11">
        <f t="shared" si="61"/>
        <v>1.0909090909090908</v>
      </c>
    </row>
    <row r="414" spans="1:7" ht="16.5" customHeight="1">
      <c r="A414" s="2" t="s">
        <v>2</v>
      </c>
      <c r="B414" s="7">
        <v>158</v>
      </c>
      <c r="C414" s="7">
        <f t="shared" si="62"/>
        <v>21</v>
      </c>
      <c r="D414" s="7">
        <v>21</v>
      </c>
      <c r="E414" s="7">
        <f>SUM(E415:E415)</f>
        <v>29</v>
      </c>
      <c r="F414" s="11">
        <f t="shared" si="63"/>
        <v>1.380952380952381</v>
      </c>
      <c r="G414" s="11">
        <f t="shared" si="61"/>
        <v>0.18354430379746836</v>
      </c>
    </row>
    <row r="415" spans="1:7" ht="17.25" customHeight="1">
      <c r="A415" s="3" t="s">
        <v>3</v>
      </c>
      <c r="B415" s="7">
        <v>158</v>
      </c>
      <c r="C415" s="7">
        <f>D415</f>
        <v>21</v>
      </c>
      <c r="D415" s="7">
        <v>21</v>
      </c>
      <c r="E415" s="7">
        <v>29</v>
      </c>
      <c r="F415" s="11">
        <f t="shared" si="63"/>
        <v>1.380952380952381</v>
      </c>
      <c r="G415" s="11">
        <f t="shared" si="61"/>
        <v>0.18354430379746836</v>
      </c>
    </row>
    <row r="416" spans="1:7" ht="16.5" customHeight="1">
      <c r="A416" s="2" t="s">
        <v>384</v>
      </c>
      <c r="B416" s="7">
        <f>SUM(B417)</f>
        <v>19839</v>
      </c>
      <c r="C416" s="7">
        <f>SUM(C417)</f>
        <v>8555</v>
      </c>
      <c r="D416" s="7">
        <f>SUM(D417)</f>
        <v>13060</v>
      </c>
      <c r="E416" s="7">
        <f>SUM(E417)</f>
        <v>12377</v>
      </c>
      <c r="F416" s="11">
        <f t="shared" si="63"/>
        <v>0.9477029096477795</v>
      </c>
      <c r="G416" s="11">
        <f t="shared" si="61"/>
        <v>0.6238721709763597</v>
      </c>
    </row>
    <row r="417" spans="1:7" ht="16.5" customHeight="1">
      <c r="A417" s="2" t="s">
        <v>4</v>
      </c>
      <c r="B417" s="7">
        <f>SUM(B418:B423)</f>
        <v>19839</v>
      </c>
      <c r="C417" s="7">
        <f>SUM(C418:C423)</f>
        <v>8555</v>
      </c>
      <c r="D417" s="7">
        <f>SUM(D418:D423)</f>
        <v>13060</v>
      </c>
      <c r="E417" s="7">
        <f>SUM(E418:E423)</f>
        <v>12377</v>
      </c>
      <c r="F417" s="11">
        <f t="shared" si="63"/>
        <v>0.9477029096477795</v>
      </c>
      <c r="G417" s="11">
        <f t="shared" si="61"/>
        <v>0.6238721709763597</v>
      </c>
    </row>
    <row r="418" spans="1:7" ht="16.5" customHeight="1">
      <c r="A418" s="3" t="s">
        <v>5</v>
      </c>
      <c r="B418" s="7">
        <v>0</v>
      </c>
      <c r="C418" s="7">
        <f aca="true" t="shared" si="64" ref="C418:C423">D418</f>
        <v>0</v>
      </c>
      <c r="D418" s="7">
        <v>0</v>
      </c>
      <c r="E418" s="7">
        <v>380</v>
      </c>
      <c r="F418" s="11"/>
      <c r="G418" s="11"/>
    </row>
    <row r="419" spans="1:7" ht="16.5" customHeight="1">
      <c r="A419" s="3" t="s">
        <v>6</v>
      </c>
      <c r="B419" s="7">
        <v>1057</v>
      </c>
      <c r="C419" s="7">
        <f>D419-4505</f>
        <v>2357</v>
      </c>
      <c r="D419" s="7">
        <f>357+4505+2000</f>
        <v>6862</v>
      </c>
      <c r="E419" s="7">
        <v>6899</v>
      </c>
      <c r="F419" s="11">
        <f aca="true" t="shared" si="65" ref="F419:F427">E419/D419</f>
        <v>1.0053920139900903</v>
      </c>
      <c r="G419" s="11">
        <f aca="true" t="shared" si="66" ref="G419:G427">E419/B419</f>
        <v>6.526963103122044</v>
      </c>
    </row>
    <row r="420" spans="1:7" ht="16.5" customHeight="1">
      <c r="A420" s="3" t="s">
        <v>7</v>
      </c>
      <c r="B420" s="7">
        <v>6434</v>
      </c>
      <c r="C420" s="7">
        <f t="shared" si="64"/>
        <v>556</v>
      </c>
      <c r="D420" s="7">
        <v>556</v>
      </c>
      <c r="E420" s="7">
        <v>2072</v>
      </c>
      <c r="F420" s="11">
        <f t="shared" si="65"/>
        <v>3.726618705035971</v>
      </c>
      <c r="G420" s="11">
        <f t="shared" si="66"/>
        <v>0.32203916692570717</v>
      </c>
    </row>
    <row r="421" spans="1:7" ht="16.5" customHeight="1">
      <c r="A421" s="3" t="s">
        <v>8</v>
      </c>
      <c r="B421" s="7">
        <v>4997</v>
      </c>
      <c r="C421" s="7">
        <f t="shared" si="64"/>
        <v>422</v>
      </c>
      <c r="D421" s="7">
        <v>422</v>
      </c>
      <c r="E421" s="7">
        <v>53</v>
      </c>
      <c r="F421" s="11">
        <f t="shared" si="65"/>
        <v>0.12559241706161137</v>
      </c>
      <c r="G421" s="11">
        <f t="shared" si="66"/>
        <v>0.010606363818290974</v>
      </c>
    </row>
    <row r="422" spans="1:7" ht="16.5" customHeight="1">
      <c r="A422" s="3" t="s">
        <v>9</v>
      </c>
      <c r="B422" s="7">
        <v>16</v>
      </c>
      <c r="C422" s="7">
        <f t="shared" si="64"/>
        <v>34</v>
      </c>
      <c r="D422" s="7">
        <v>34</v>
      </c>
      <c r="E422" s="7">
        <v>19</v>
      </c>
      <c r="F422" s="11">
        <f t="shared" si="65"/>
        <v>0.5588235294117647</v>
      </c>
      <c r="G422" s="11">
        <f t="shared" si="66"/>
        <v>1.1875</v>
      </c>
    </row>
    <row r="423" spans="1:7" ht="16.5" customHeight="1">
      <c r="A423" s="3" t="s">
        <v>10</v>
      </c>
      <c r="B423" s="7">
        <v>7335</v>
      </c>
      <c r="C423" s="7">
        <f t="shared" si="64"/>
        <v>5186</v>
      </c>
      <c r="D423" s="7">
        <v>5186</v>
      </c>
      <c r="E423" s="7">
        <v>2954</v>
      </c>
      <c r="F423" s="11">
        <f t="shared" si="65"/>
        <v>0.5696104897801774</v>
      </c>
      <c r="G423" s="11">
        <f t="shared" si="66"/>
        <v>0.4027266530334015</v>
      </c>
    </row>
    <row r="424" spans="1:7" ht="16.5" customHeight="1">
      <c r="A424" s="2" t="s">
        <v>385</v>
      </c>
      <c r="B424" s="7">
        <f>SUM(B425,B428)</f>
        <v>193</v>
      </c>
      <c r="C424" s="7">
        <f>SUM(C425,C428)</f>
        <v>321</v>
      </c>
      <c r="D424" s="7">
        <f>SUM(D425,D428)</f>
        <v>321</v>
      </c>
      <c r="E424" s="7">
        <f>SUM(E425,E428)</f>
        <v>607</v>
      </c>
      <c r="F424" s="11">
        <f t="shared" si="65"/>
        <v>1.8909657320872275</v>
      </c>
      <c r="G424" s="11">
        <f t="shared" si="66"/>
        <v>3.145077720207254</v>
      </c>
    </row>
    <row r="425" spans="1:7" ht="16.5" customHeight="1">
      <c r="A425" s="2" t="s">
        <v>11</v>
      </c>
      <c r="B425" s="7">
        <f>SUM(B426:B427)</f>
        <v>193</v>
      </c>
      <c r="C425" s="7">
        <f>D425</f>
        <v>321</v>
      </c>
      <c r="D425" s="7">
        <f>SUM(D426:D427)</f>
        <v>321</v>
      </c>
      <c r="E425" s="7">
        <f>SUM(E426:E427)</f>
        <v>450</v>
      </c>
      <c r="F425" s="11">
        <f t="shared" si="65"/>
        <v>1.4018691588785046</v>
      </c>
      <c r="G425" s="11">
        <f t="shared" si="66"/>
        <v>2.33160621761658</v>
      </c>
    </row>
    <row r="426" spans="1:7" ht="16.5" customHeight="1">
      <c r="A426" s="3" t="s">
        <v>21</v>
      </c>
      <c r="B426" s="7">
        <v>174</v>
      </c>
      <c r="C426" s="7">
        <f>D426</f>
        <v>315</v>
      </c>
      <c r="D426" s="7">
        <v>315</v>
      </c>
      <c r="E426" s="7">
        <v>105</v>
      </c>
      <c r="F426" s="11">
        <f t="shared" si="65"/>
        <v>0.3333333333333333</v>
      </c>
      <c r="G426" s="11">
        <f t="shared" si="66"/>
        <v>0.603448275862069</v>
      </c>
    </row>
    <row r="427" spans="1:7" ht="16.5" customHeight="1">
      <c r="A427" s="3" t="s">
        <v>12</v>
      </c>
      <c r="B427" s="7">
        <v>19</v>
      </c>
      <c r="C427" s="7">
        <f>D427</f>
        <v>6</v>
      </c>
      <c r="D427" s="7">
        <v>6</v>
      </c>
      <c r="E427" s="7">
        <v>345</v>
      </c>
      <c r="F427" s="11">
        <f t="shared" si="65"/>
        <v>57.5</v>
      </c>
      <c r="G427" s="11">
        <f t="shared" si="66"/>
        <v>18.157894736842106</v>
      </c>
    </row>
    <row r="428" spans="1:7" ht="16.5" customHeight="1">
      <c r="A428" s="2" t="s">
        <v>13</v>
      </c>
      <c r="B428" s="7">
        <v>0</v>
      </c>
      <c r="C428" s="7">
        <f>D428</f>
        <v>0</v>
      </c>
      <c r="D428" s="7">
        <v>0</v>
      </c>
      <c r="E428" s="7">
        <f>SUM(E429:E429)</f>
        <v>157</v>
      </c>
      <c r="F428" s="11"/>
      <c r="G428" s="11"/>
    </row>
    <row r="429" spans="1:7" ht="16.5" customHeight="1">
      <c r="A429" s="3" t="s">
        <v>14</v>
      </c>
      <c r="B429" s="7">
        <v>0</v>
      </c>
      <c r="C429" s="7">
        <f>D429</f>
        <v>0</v>
      </c>
      <c r="D429" s="7">
        <v>0</v>
      </c>
      <c r="E429" s="7">
        <v>157</v>
      </c>
      <c r="F429" s="11"/>
      <c r="G429" s="11"/>
    </row>
    <row r="430" spans="1:7" ht="16.5" customHeight="1">
      <c r="A430" s="2" t="s">
        <v>386</v>
      </c>
      <c r="B430" s="7">
        <v>22102</v>
      </c>
      <c r="C430" s="7">
        <v>944</v>
      </c>
      <c r="D430" s="7">
        <v>944</v>
      </c>
      <c r="E430" s="7">
        <f>E431</f>
        <v>457</v>
      </c>
      <c r="F430" s="11">
        <f>E430/D430</f>
        <v>0.4841101694915254</v>
      </c>
      <c r="G430" s="11">
        <f aca="true" t="shared" si="67" ref="G430:G435">E430/B430</f>
        <v>0.020676861822459505</v>
      </c>
    </row>
    <row r="431" spans="1:7" ht="16.5" customHeight="1">
      <c r="A431" s="2" t="s">
        <v>15</v>
      </c>
      <c r="B431" s="7">
        <v>22102</v>
      </c>
      <c r="C431" s="7">
        <v>944</v>
      </c>
      <c r="D431" s="7">
        <v>944</v>
      </c>
      <c r="E431" s="7">
        <f>E432</f>
        <v>457</v>
      </c>
      <c r="F431" s="11">
        <f>E431/D431</f>
        <v>0.4841101694915254</v>
      </c>
      <c r="G431" s="11">
        <f t="shared" si="67"/>
        <v>0.020676861822459505</v>
      </c>
    </row>
    <row r="432" spans="1:7" ht="16.5" customHeight="1">
      <c r="A432" s="5" t="s">
        <v>16</v>
      </c>
      <c r="B432" s="7">
        <v>22102</v>
      </c>
      <c r="C432" s="7">
        <v>944</v>
      </c>
      <c r="D432" s="7">
        <v>944</v>
      </c>
      <c r="E432" s="7">
        <v>457</v>
      </c>
      <c r="F432" s="11">
        <f>E432/D432</f>
        <v>0.4841101694915254</v>
      </c>
      <c r="G432" s="11">
        <f t="shared" si="67"/>
        <v>0.020676861822459505</v>
      </c>
    </row>
    <row r="433" spans="1:7" ht="16.5" customHeight="1">
      <c r="A433" s="2" t="s">
        <v>387</v>
      </c>
      <c r="B433" s="7">
        <f>SUM(B434,B436)</f>
        <v>664</v>
      </c>
      <c r="C433" s="7">
        <f>SUM(C434,C436)</f>
        <v>0</v>
      </c>
      <c r="D433" s="7">
        <f>SUM(D434,D436)</f>
        <v>0</v>
      </c>
      <c r="E433" s="7">
        <f>SUM(E434,E436)</f>
        <v>2399</v>
      </c>
      <c r="F433" s="11"/>
      <c r="G433" s="11">
        <f t="shared" si="67"/>
        <v>3.6129518072289155</v>
      </c>
    </row>
    <row r="434" spans="1:7" ht="16.5" customHeight="1">
      <c r="A434" s="2" t="s">
        <v>355</v>
      </c>
      <c r="B434" s="7">
        <v>664</v>
      </c>
      <c r="C434" s="8"/>
      <c r="D434" s="7"/>
      <c r="E434" s="7">
        <f>SUM(E435:E435)</f>
        <v>0</v>
      </c>
      <c r="F434" s="11"/>
      <c r="G434" s="11">
        <f t="shared" si="67"/>
        <v>0</v>
      </c>
    </row>
    <row r="435" spans="1:7" ht="16.5" customHeight="1">
      <c r="A435" s="3" t="s">
        <v>356</v>
      </c>
      <c r="B435" s="7">
        <v>664</v>
      </c>
      <c r="C435" s="8"/>
      <c r="D435" s="7"/>
      <c r="E435" s="7">
        <v>0</v>
      </c>
      <c r="F435" s="11"/>
      <c r="G435" s="11">
        <f t="shared" si="67"/>
        <v>0</v>
      </c>
    </row>
    <row r="436" spans="1:7" ht="16.5" customHeight="1">
      <c r="A436" s="2" t="s">
        <v>357</v>
      </c>
      <c r="B436" s="7"/>
      <c r="C436" s="8"/>
      <c r="D436" s="7"/>
      <c r="E436" s="7">
        <f>SUM(E437:E438)</f>
        <v>2399</v>
      </c>
      <c r="F436" s="11"/>
      <c r="G436" s="11"/>
    </row>
    <row r="437" spans="1:7" ht="16.5" customHeight="1">
      <c r="A437" s="3" t="s">
        <v>358</v>
      </c>
      <c r="B437" s="7"/>
      <c r="C437" s="8"/>
      <c r="D437" s="7"/>
      <c r="E437" s="7">
        <v>1991</v>
      </c>
      <c r="F437" s="11"/>
      <c r="G437" s="11"/>
    </row>
    <row r="438" spans="1:7" ht="16.5" customHeight="1">
      <c r="A438" s="3" t="s">
        <v>359</v>
      </c>
      <c r="B438" s="7"/>
      <c r="C438" s="8"/>
      <c r="D438" s="7"/>
      <c r="E438" s="7">
        <v>408</v>
      </c>
      <c r="F438" s="11"/>
      <c r="G438" s="11"/>
    </row>
    <row r="439" spans="1:7" ht="16.5" customHeight="1">
      <c r="A439" s="2" t="s">
        <v>388</v>
      </c>
      <c r="B439" s="7">
        <v>43</v>
      </c>
      <c r="C439" s="8"/>
      <c r="D439" s="7"/>
      <c r="E439" s="7">
        <f>E440+E441</f>
        <v>32</v>
      </c>
      <c r="F439" s="11"/>
      <c r="G439" s="11">
        <f>E439/B439</f>
        <v>0.7441860465116279</v>
      </c>
    </row>
    <row r="440" spans="1:7" ht="16.5" customHeight="1">
      <c r="A440" s="2" t="s">
        <v>360</v>
      </c>
      <c r="B440" s="7">
        <v>43</v>
      </c>
      <c r="C440" s="8"/>
      <c r="D440" s="7"/>
      <c r="E440" s="7">
        <v>0</v>
      </c>
      <c r="F440" s="11"/>
      <c r="G440" s="11">
        <f>E440/B440</f>
        <v>0</v>
      </c>
    </row>
    <row r="441" spans="1:7" ht="16.5" customHeight="1">
      <c r="A441" s="2" t="s">
        <v>361</v>
      </c>
      <c r="B441" s="7"/>
      <c r="C441" s="8"/>
      <c r="D441" s="7"/>
      <c r="E441" s="7">
        <v>32</v>
      </c>
      <c r="F441" s="11"/>
      <c r="G441" s="11"/>
    </row>
    <row r="442" spans="1:7" ht="16.5" customHeight="1">
      <c r="A442" s="13"/>
      <c r="B442" s="13"/>
      <c r="C442" s="13"/>
      <c r="D442" s="13"/>
      <c r="E442" s="13"/>
      <c r="F442" s="13"/>
      <c r="G442" s="14"/>
    </row>
    <row r="443" spans="1:7" ht="16.5" customHeight="1">
      <c r="A443" s="4" t="s">
        <v>389</v>
      </c>
      <c r="B443" s="9">
        <f>B7+B79+B83+B105+B129+B143+B160+B228+B264+B285+B298+B359+B375+B394+B403+B407+B416+B424+B430+B433+B439</f>
        <v>270858</v>
      </c>
      <c r="C443" s="9">
        <f>C7+C79+C83+C105+C129+C143+C160+C228+C264+C285+C298+C359+C375+C394+C403+C407+C416+C424+C430+C433+C439</f>
        <v>233993</v>
      </c>
      <c r="D443" s="9">
        <f>D7+D79+D83+D105+D129+D143+D160+D228+D264+D285+D298+D359+D375+D394+D403+D407+D416+D424+D430+D433+D439</f>
        <v>246422</v>
      </c>
      <c r="E443" s="9">
        <f>E7+E79+E83+E105+E129+E143+E160+E228+E264+E285+E298+E359+E375+E394+E403+E407+E416+E424+E430+E433+E439</f>
        <v>297950</v>
      </c>
      <c r="F443" s="11">
        <f>E443/D443</f>
        <v>1.209104706560291</v>
      </c>
      <c r="G443" s="11">
        <f>E443/B443</f>
        <v>1.1000228902229212</v>
      </c>
    </row>
  </sheetData>
  <autoFilter ref="A6:G441"/>
  <mergeCells count="10">
    <mergeCell ref="A2:G2"/>
    <mergeCell ref="A442:G442"/>
    <mergeCell ref="G4:G6"/>
    <mergeCell ref="A3:E3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0.35433070866141736" bottom="0.31496062992125984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2016-10-10T09:29:09Z</cp:lastPrinted>
  <dcterms:created xsi:type="dcterms:W3CDTF">2016-10-10T03:13:53Z</dcterms:created>
  <dcterms:modified xsi:type="dcterms:W3CDTF">2017-09-29T02:24:20Z</dcterms:modified>
  <cp:category/>
  <cp:version/>
  <cp:contentType/>
  <cp:contentStatus/>
</cp:coreProperties>
</file>