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5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'一般公共预算基本支出表'!$A$1:$E$36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<sst xmlns="http://schemas.openxmlformats.org/spreadsheetml/2006/main" count="221" uniqueCount="136">
  <si>
    <t>总计</t>
  </si>
  <si>
    <t>2019年部门预算表</t>
  </si>
  <si>
    <t>部门名称：</t>
  </si>
  <si>
    <t>编制日期：</t>
  </si>
  <si>
    <t>编制单位：</t>
  </si>
  <si>
    <t>龙南县路灯管理所</t>
  </si>
  <si>
    <t>单位负责人签章：</t>
  </si>
  <si>
    <t>财务负责人签章：</t>
  </si>
  <si>
    <t>制表人签章：</t>
  </si>
  <si>
    <t>收支预算总表</t>
  </si>
  <si>
    <t>填报单位:807001龙南县路灯管理所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</si>
  <si>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</si>
  <si>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</si>
  <si>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</si>
  <si>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</si>
  <si>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</si>
  <si>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</si>
  <si>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</si>
  <si>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</si>
  <si>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</si>
  <si>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</si>
  <si>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</si>
  <si>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</si>
  <si>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</si>
  <si>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</si>
  <si>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</si>
  <si>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</si>
  <si>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</si>
  <si>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</si>
  <si>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</si>
  <si>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</si>
  <si>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</si>
  <si>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</si>
  <si>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</si>
  <si>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</si>
  <si>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</si>
  <si>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</si>
  <si>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</si>
  <si>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</si>
  <si>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</si>
  <si>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</si>
  <si>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</si>
  <si>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</si>
  <si>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</si>
  <si>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</si>
  <si>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</si>
  <si>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</si>
  <si>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</si>
  <si>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</si>
  <si>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</si>
  <si>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</si>
  <si>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</si>
  <si>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</si>
  <si>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212</t>
  </si>
  <si>
    <t>城乡社区支出</t>
  </si>
  <si>
    <t>　03</t>
  </si>
  <si>
    <t>　城乡社区公共设施</t>
  </si>
  <si>
    <t>　　2120399</t>
  </si>
  <si>
    <t>　　其他城乡社区公共设施支出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</si>
  <si>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</si>
  <si>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</si>
  <si>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</si>
  <si>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</si>
  <si>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</si>
  <si>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</si>
  <si>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</si>
  <si>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</si>
  <si>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</si>
  <si>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</si>
  <si>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</si>
  <si>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</si>
  <si>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</si>
  <si>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</si>
  <si>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</si>
  <si>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</si>
  <si>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</si>
  <si>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</si>
  <si>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</si>
  <si>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</si>
  <si>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</si>
  <si>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</si>
  <si>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</si>
  <si>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</si>
  <si>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</si>
  <si>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</si>
  <si>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</si>
  <si>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</si>
  <si>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</si>
  <si>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</si>
  <si>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</si>
  <si>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</si>
  <si>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</si>
  <si>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</si>
  <si>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</si>
  <si>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</si>
  <si>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</si>
  <si>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</si>
  <si>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</si>
  <si>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</si>
  <si>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30109</t>
  </si>
  <si>
    <t>　职业年金缴费</t>
  </si>
  <si>
    <t>3011203</t>
  </si>
  <si>
    <t>　失业保险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</si>
  <si>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</si>
  <si>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</si>
  <si>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</si>
  <si>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</si>
  <si>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</si>
  <si>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</si>
  <si>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</si>
  <si>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</si>
  <si>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</si>
  <si>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</si>
  <si>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</si>
  <si>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30217</t>
  </si>
  <si>
    <t>　公务接待费</t>
  </si>
  <si>
    <t>30229</t>
  </si>
  <si>
    <t>　福利费</t>
  </si>
  <si>
    <t>30231</t>
  </si>
  <si>
    <t>　公务用车运行维护费</t>
  </si>
  <si>
    <t>资本性支出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</si>
  <si>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</si>
  <si>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</si>
  <si>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</si>
  <si>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</si>
  <si>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</si>
  <si>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</si>
  <si>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</si>
  <si>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</si>
  <si>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</si>
  <si>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807</t>
  </si>
  <si>
    <t>龙南县路灯所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</si>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</sst>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L17" sqref="L17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 t="s">
        <v>5</v>
      </c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6</v>
      </c>
      <c r="B17" s="69"/>
      <c r="C17" s="69"/>
      <c r="D17" s="69"/>
      <c r="E17" s="70"/>
      <c r="F17" s="69"/>
      <c r="G17" s="69" t="s">
        <v>7</v>
      </c>
      <c r="H17" s="69"/>
      <c r="I17" s="70"/>
      <c r="J17" s="69"/>
      <c r="K17" s="69"/>
      <c r="L17" s="69"/>
      <c r="M17" s="69" t="s">
        <v>8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133</v>
      </c>
      <c r="B2" s="2"/>
      <c r="C2" s="2"/>
    </row>
    <row r="3" s="1" customFormat="1" ht="17.25" customHeight="1"/>
    <row r="4" spans="1:3" s="1" customFormat="1" ht="15.75" customHeight="1">
      <c r="A4" s="3" t="s">
        <v>134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f>6235467.2/10000</f>
        <v>623.54672</v>
      </c>
      <c r="C7" s="12"/>
      <c r="D7" s="11"/>
      <c r="F7" s="11"/>
    </row>
    <row r="8" spans="1:3" s="1" customFormat="1" ht="27.75" customHeight="1">
      <c r="A8" s="6" t="s">
        <v>54</v>
      </c>
      <c r="B8" s="7">
        <f>6235467.2/10000</f>
        <v>623.54672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tabSelected="1" workbookViewId="0" topLeftCell="A1">
      <selection activeCell="C12" sqref="C12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135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134</v>
      </c>
      <c r="B4" s="4" t="s">
        <v>39</v>
      </c>
      <c r="C4" s="4" t="s">
        <v>70</v>
      </c>
      <c r="D4" s="4" t="s">
        <v>71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f>6235467.2/10000</f>
        <v>623.54672</v>
      </c>
      <c r="C7" s="8">
        <f>6235467.2/10000</f>
        <v>623.54672</v>
      </c>
      <c r="D7" s="7"/>
    </row>
    <row r="8" spans="1:4" s="1" customFormat="1" ht="37.5" customHeight="1">
      <c r="A8" s="6" t="s">
        <v>54</v>
      </c>
      <c r="B8" s="7">
        <f>6235467.2/10000</f>
        <v>623.54672</v>
      </c>
      <c r="C8" s="8">
        <f>6235467.2/10000</f>
        <v>623.54672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9</v>
      </c>
      <c r="B2" s="33"/>
      <c r="C2" s="33"/>
      <c r="D2" s="33"/>
    </row>
    <row r="3" spans="1:4" s="1" customFormat="1" ht="17.25" customHeight="1">
      <c r="A3" s="16" t="s">
        <v>10</v>
      </c>
      <c r="B3" s="17"/>
      <c r="C3" s="17"/>
      <c r="D3" s="18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19" t="s">
        <v>16</v>
      </c>
      <c r="D5" s="19" t="s">
        <v>15</v>
      </c>
    </row>
    <row r="6" spans="1:4" s="1" customFormat="1" ht="17.25" customHeight="1">
      <c r="A6" s="35" t="s">
        <v>17</v>
      </c>
      <c r="B6" s="36">
        <f>6235467.2/10000</f>
        <v>623.54672</v>
      </c>
      <c r="C6" s="55" t="str">
        <f>'支出总表（引用）'!A8</f>
        <v>城乡社区支出</v>
      </c>
      <c r="D6" s="43">
        <f>'支出总表（引用）'!B8</f>
        <v>623.54672</v>
      </c>
    </row>
    <row r="7" spans="1:4" s="1" customFormat="1" ht="17.25" customHeight="1">
      <c r="A7" s="35" t="s">
        <v>18</v>
      </c>
      <c r="B7" s="36">
        <f>6235467.2/10000</f>
        <v>623.54672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19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20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21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22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23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24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25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26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27</v>
      </c>
      <c r="B49" s="36">
        <f>SUM(B6,B11,B12,B13,B14,B15)</f>
        <v>623.54672</v>
      </c>
      <c r="C49" s="44" t="s">
        <v>28</v>
      </c>
      <c r="D49" s="21">
        <f>'支出总表（引用）'!B7</f>
        <v>623.54672</v>
      </c>
    </row>
    <row r="50" spans="1:4" s="1" customFormat="1" ht="17.25" customHeight="1">
      <c r="A50" s="35" t="s">
        <v>29</v>
      </c>
      <c r="B50" s="36"/>
      <c r="C50" s="56" t="s">
        <v>30</v>
      </c>
      <c r="D50" s="21"/>
    </row>
    <row r="51" spans="1:4" s="1" customFormat="1" ht="17.25" customHeight="1">
      <c r="A51" s="35" t="s">
        <v>31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32</v>
      </c>
      <c r="B53" s="61">
        <f>SUM(B49,B50,B51)</f>
        <v>623.54672</v>
      </c>
      <c r="C53" s="44" t="s">
        <v>33</v>
      </c>
      <c r="D53" s="21">
        <f>B53</f>
        <v>623.54672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20.14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11</v>
      </c>
    </row>
    <row r="4" spans="1:15" s="1" customFormat="1" ht="17.25" customHeight="1">
      <c r="A4" s="4" t="s">
        <v>35</v>
      </c>
      <c r="B4" s="4" t="s">
        <v>36</v>
      </c>
      <c r="C4" s="51" t="s">
        <v>37</v>
      </c>
      <c r="D4" s="52" t="s">
        <v>38</v>
      </c>
      <c r="E4" s="4" t="s">
        <v>39</v>
      </c>
      <c r="F4" s="4"/>
      <c r="G4" s="4"/>
      <c r="H4" s="4"/>
      <c r="I4" s="4"/>
      <c r="J4" s="46" t="s">
        <v>40</v>
      </c>
      <c r="K4" s="46" t="s">
        <v>41</v>
      </c>
      <c r="L4" s="46" t="s">
        <v>42</v>
      </c>
      <c r="M4" s="46" t="s">
        <v>43</v>
      </c>
      <c r="N4" s="46" t="s">
        <v>44</v>
      </c>
      <c r="O4" s="52" t="s">
        <v>45</v>
      </c>
    </row>
    <row r="5" spans="1:15" s="1" customFormat="1" ht="58.5" customHeight="1">
      <c r="A5" s="4"/>
      <c r="B5" s="4"/>
      <c r="C5" s="53"/>
      <c r="D5" s="52"/>
      <c r="E5" s="52" t="s">
        <v>46</v>
      </c>
      <c r="F5" s="52" t="s">
        <v>47</v>
      </c>
      <c r="G5" s="52" t="s">
        <v>48</v>
      </c>
      <c r="H5" s="52" t="s">
        <v>49</v>
      </c>
      <c r="I5" s="52" t="s">
        <v>50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51</v>
      </c>
      <c r="B6" s="20" t="s">
        <v>51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52</v>
      </c>
      <c r="B7" s="6" t="s">
        <v>37</v>
      </c>
      <c r="C7" s="22">
        <f>6235467.2/10000</f>
        <v>623.54672</v>
      </c>
      <c r="D7" s="22"/>
      <c r="E7" s="22">
        <f>6235467.2/10000</f>
        <v>623.54672</v>
      </c>
      <c r="F7" s="22">
        <f>6235467.2/10000</f>
        <v>623.54672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53</v>
      </c>
      <c r="B8" s="6" t="s">
        <v>54</v>
      </c>
      <c r="C8" s="22">
        <f>6235467.2/10000</f>
        <v>623.54672</v>
      </c>
      <c r="D8" s="22"/>
      <c r="E8" s="22">
        <f>6235467.2/10000</f>
        <v>623.54672</v>
      </c>
      <c r="F8" s="22">
        <f>6235467.2/10000</f>
        <v>623.54672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55</v>
      </c>
      <c r="B9" s="6" t="s">
        <v>56</v>
      </c>
      <c r="C9" s="22">
        <f>6235467.2/10000</f>
        <v>623.54672</v>
      </c>
      <c r="D9" s="22"/>
      <c r="E9" s="22">
        <f>6235467.2/10000</f>
        <v>623.54672</v>
      </c>
      <c r="F9" s="22">
        <f>6235467.2/10000</f>
        <v>623.54672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57" customHeight="1">
      <c r="A10" s="6" t="s">
        <v>57</v>
      </c>
      <c r="B10" s="6" t="s">
        <v>58</v>
      </c>
      <c r="C10" s="22">
        <f>6235467.2/10000</f>
        <v>623.54672</v>
      </c>
      <c r="D10" s="22"/>
      <c r="E10" s="22">
        <f>6235467.2/10000</f>
        <v>623.54672</v>
      </c>
      <c r="F10" s="22">
        <f>6235467.2/10000</f>
        <v>623.54672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D11" sqref="D1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3" width="16.8515625" style="1" customWidth="1"/>
    <col min="4" max="4" width="19.140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59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10</v>
      </c>
      <c r="B3" s="17"/>
      <c r="C3" s="17"/>
      <c r="D3" s="17"/>
      <c r="E3" s="17"/>
      <c r="F3" s="17"/>
      <c r="G3" s="17"/>
      <c r="H3" s="18" t="s">
        <v>11</v>
      </c>
      <c r="I3" s="13"/>
      <c r="J3" s="13"/>
    </row>
    <row r="4" spans="1:10" s="1" customFormat="1" ht="21" customHeight="1">
      <c r="A4" s="4" t="s">
        <v>60</v>
      </c>
      <c r="B4" s="4"/>
      <c r="C4" s="46" t="s">
        <v>37</v>
      </c>
      <c r="D4" s="3" t="s">
        <v>61</v>
      </c>
      <c r="E4" s="4" t="s">
        <v>62</v>
      </c>
      <c r="F4" s="47" t="s">
        <v>63</v>
      </c>
      <c r="G4" s="4" t="s">
        <v>64</v>
      </c>
      <c r="H4" s="48" t="s">
        <v>65</v>
      </c>
      <c r="I4" s="13"/>
      <c r="J4" s="13"/>
    </row>
    <row r="5" spans="1:10" s="1" customFormat="1" ht="21" customHeight="1">
      <c r="A5" s="4" t="s">
        <v>66</v>
      </c>
      <c r="B5" s="4" t="s">
        <v>67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51</v>
      </c>
      <c r="B6" s="5" t="s">
        <v>51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37.5" customHeight="1">
      <c r="A7" s="6" t="s">
        <v>52</v>
      </c>
      <c r="B7" s="6" t="s">
        <v>37</v>
      </c>
      <c r="C7" s="22">
        <f>6235467.2/10000</f>
        <v>623.54672</v>
      </c>
      <c r="D7" s="22">
        <f>6235467.2/10000</f>
        <v>623.54672</v>
      </c>
      <c r="E7" s="22"/>
      <c r="F7" s="22"/>
      <c r="G7" s="21"/>
      <c r="H7" s="49"/>
      <c r="I7" s="13"/>
      <c r="J7" s="13"/>
    </row>
    <row r="8" spans="1:8" s="1" customFormat="1" ht="37.5" customHeight="1">
      <c r="A8" s="6" t="s">
        <v>53</v>
      </c>
      <c r="B8" s="6" t="s">
        <v>54</v>
      </c>
      <c r="C8" s="22">
        <f>6235467.2/10000</f>
        <v>623.54672</v>
      </c>
      <c r="D8" s="22">
        <f>6235467.2/10000</f>
        <v>623.54672</v>
      </c>
      <c r="E8" s="22"/>
      <c r="F8" s="22"/>
      <c r="G8" s="21"/>
      <c r="H8" s="49"/>
    </row>
    <row r="9" spans="1:8" s="1" customFormat="1" ht="37.5" customHeight="1">
      <c r="A9" s="6" t="s">
        <v>55</v>
      </c>
      <c r="B9" s="6" t="s">
        <v>56</v>
      </c>
      <c r="C9" s="22">
        <f>6235467.2/10000</f>
        <v>623.54672</v>
      </c>
      <c r="D9" s="22">
        <f>6235467.2/10000</f>
        <v>623.54672</v>
      </c>
      <c r="E9" s="22"/>
      <c r="F9" s="22"/>
      <c r="G9" s="21"/>
      <c r="H9" s="49"/>
    </row>
    <row r="10" spans="1:8" s="1" customFormat="1" ht="37.5" customHeight="1">
      <c r="A10" s="6" t="s">
        <v>57</v>
      </c>
      <c r="B10" s="6" t="s">
        <v>58</v>
      </c>
      <c r="C10" s="22">
        <f>6235467.2/10000</f>
        <v>623.54672</v>
      </c>
      <c r="D10" s="22">
        <f>6235467.2/10000</f>
        <v>623.54672</v>
      </c>
      <c r="E10" s="22"/>
      <c r="F10" s="22"/>
      <c r="G10" s="21"/>
      <c r="H10" s="49"/>
    </row>
    <row r="11" spans="1:10" s="1" customFormat="1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68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10</v>
      </c>
      <c r="B3" s="17"/>
      <c r="C3" s="17"/>
      <c r="D3" s="17"/>
      <c r="E3" s="17"/>
      <c r="F3" s="18" t="s">
        <v>11</v>
      </c>
      <c r="G3" s="13"/>
    </row>
    <row r="4" spans="1:7" s="1" customFormat="1" ht="17.25" customHeight="1">
      <c r="A4" s="4" t="s">
        <v>12</v>
      </c>
      <c r="B4" s="3"/>
      <c r="C4" s="4" t="s">
        <v>69</v>
      </c>
      <c r="D4" s="4"/>
      <c r="E4" s="4"/>
      <c r="F4" s="4"/>
      <c r="G4" s="13"/>
    </row>
    <row r="5" spans="1:7" s="1" customFormat="1" ht="17.25" customHeight="1">
      <c r="A5" s="4" t="s">
        <v>14</v>
      </c>
      <c r="B5" s="5" t="s">
        <v>15</v>
      </c>
      <c r="C5" s="19" t="s">
        <v>16</v>
      </c>
      <c r="D5" s="34" t="s">
        <v>37</v>
      </c>
      <c r="E5" s="19" t="s">
        <v>70</v>
      </c>
      <c r="F5" s="34" t="s">
        <v>71</v>
      </c>
      <c r="G5" s="13"/>
    </row>
    <row r="6" spans="1:7" s="1" customFormat="1" ht="17.25" customHeight="1">
      <c r="A6" s="35" t="s">
        <v>72</v>
      </c>
      <c r="B6" s="36">
        <f>6235467.2/10000</f>
        <v>623.54672</v>
      </c>
      <c r="C6" s="37" t="s">
        <v>73</v>
      </c>
      <c r="D6" s="7">
        <f>'财拨总表（引用）'!B7</f>
        <v>623.54672</v>
      </c>
      <c r="E6" s="7">
        <f>'财拨总表（引用）'!C7</f>
        <v>623.54672</v>
      </c>
      <c r="F6" s="7">
        <f>'财拨总表（引用）'!D7</f>
        <v>0</v>
      </c>
      <c r="G6" s="13"/>
    </row>
    <row r="7" spans="1:7" s="1" customFormat="1" ht="17.25" customHeight="1">
      <c r="A7" s="35" t="s">
        <v>74</v>
      </c>
      <c r="B7" s="36">
        <f>6235467.2/10000</f>
        <v>623.54672</v>
      </c>
      <c r="C7" s="38" t="str">
        <f>'财拨总表（引用）'!A8</f>
        <v>城乡社区支出</v>
      </c>
      <c r="D7" s="39">
        <f>'财拨总表（引用）'!B8</f>
        <v>623.54672</v>
      </c>
      <c r="E7" s="39">
        <f>'财拨总表（引用）'!C8</f>
        <v>623.54672</v>
      </c>
      <c r="F7" s="39">
        <f>'财拨总表（引用）'!D8</f>
        <v>0</v>
      </c>
      <c r="G7" s="13"/>
    </row>
    <row r="8" spans="1:7" s="1" customFormat="1" ht="17.25" customHeight="1">
      <c r="A8" s="35" t="s">
        <v>75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76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77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78</v>
      </c>
      <c r="B49" s="21"/>
      <c r="C49" s="39" t="s">
        <v>79</v>
      </c>
      <c r="D49" s="39"/>
      <c r="E49" s="39"/>
      <c r="F49" s="21"/>
      <c r="G49" s="13"/>
    </row>
    <row r="50" spans="1:7" s="1" customFormat="1" ht="17.25" customHeight="1">
      <c r="A50" s="17" t="s">
        <v>80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81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32</v>
      </c>
      <c r="B54" s="7">
        <f>B6</f>
        <v>623.54672</v>
      </c>
      <c r="C54" s="44" t="s">
        <v>33</v>
      </c>
      <c r="D54" s="7">
        <f>'财拨总表（引用）'!B7</f>
        <v>623.54672</v>
      </c>
      <c r="E54" s="7">
        <f>'财拨总表（引用）'!C7</f>
        <v>623.54672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82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D11" sqref="D1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60</v>
      </c>
      <c r="B4" s="4"/>
      <c r="C4" s="4" t="s">
        <v>84</v>
      </c>
      <c r="D4" s="4"/>
      <c r="E4" s="4"/>
      <c r="F4" s="13"/>
      <c r="G4" s="13"/>
    </row>
    <row r="5" spans="1:7" s="1" customFormat="1" ht="21" customHeight="1">
      <c r="A5" s="4" t="s">
        <v>66</v>
      </c>
      <c r="B5" s="4" t="s">
        <v>67</v>
      </c>
      <c r="C5" s="4" t="s">
        <v>37</v>
      </c>
      <c r="D5" s="4" t="s">
        <v>61</v>
      </c>
      <c r="E5" s="4" t="s">
        <v>62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52</v>
      </c>
      <c r="B7" s="6" t="s">
        <v>37</v>
      </c>
      <c r="C7" s="22">
        <f>6235467.2/10000</f>
        <v>623.54672</v>
      </c>
      <c r="D7" s="22">
        <f>6235467.2/10000</f>
        <v>623.54672</v>
      </c>
      <c r="E7" s="21"/>
      <c r="F7" s="13"/>
      <c r="G7" s="13"/>
    </row>
    <row r="8" spans="1:5" s="1" customFormat="1" ht="18.75" customHeight="1">
      <c r="A8" s="6" t="s">
        <v>53</v>
      </c>
      <c r="B8" s="6" t="s">
        <v>54</v>
      </c>
      <c r="C8" s="22">
        <f>6235467.2/10000</f>
        <v>623.54672</v>
      </c>
      <c r="D8" s="22">
        <f>6235467.2/10000</f>
        <v>623.54672</v>
      </c>
      <c r="E8" s="21"/>
    </row>
    <row r="9" spans="1:5" s="1" customFormat="1" ht="37.5" customHeight="1">
      <c r="A9" s="6" t="s">
        <v>55</v>
      </c>
      <c r="B9" s="6" t="s">
        <v>56</v>
      </c>
      <c r="C9" s="22">
        <f>6235467.2/10000</f>
        <v>623.54672</v>
      </c>
      <c r="D9" s="22">
        <f>6235467.2/10000</f>
        <v>623.54672</v>
      </c>
      <c r="E9" s="21"/>
    </row>
    <row r="10" spans="1:5" s="1" customFormat="1" ht="37.5" customHeight="1">
      <c r="A10" s="6" t="s">
        <v>57</v>
      </c>
      <c r="B10" s="6" t="s">
        <v>58</v>
      </c>
      <c r="C10" s="22">
        <f>6235467.2/10000</f>
        <v>623.54672</v>
      </c>
      <c r="D10" s="22">
        <f>6235467.2/1000</f>
        <v>6235.4672</v>
      </c>
      <c r="E10" s="21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E26" sqref="E26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86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66</v>
      </c>
      <c r="B5" s="3" t="s">
        <v>67</v>
      </c>
      <c r="C5" s="19" t="s">
        <v>37</v>
      </c>
      <c r="D5" s="19" t="s">
        <v>88</v>
      </c>
      <c r="E5" s="19" t="s">
        <v>89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52</v>
      </c>
      <c r="B7" s="6" t="s">
        <v>37</v>
      </c>
      <c r="C7" s="22">
        <f>6235467.2/10000</f>
        <v>623.54672</v>
      </c>
      <c r="D7" s="22">
        <f>411462.2/10000</f>
        <v>41.14622</v>
      </c>
      <c r="E7" s="21">
        <f>5824005/10000</f>
        <v>582.4005</v>
      </c>
      <c r="F7" s="31"/>
      <c r="G7" s="31"/>
      <c r="H7" s="11"/>
    </row>
    <row r="8" spans="1:5" s="1" customFormat="1" ht="18.75" customHeight="1">
      <c r="A8" s="6"/>
      <c r="B8" s="6" t="s">
        <v>90</v>
      </c>
      <c r="C8" s="22">
        <f>411462.2/10000</f>
        <v>41.14622</v>
      </c>
      <c r="D8" s="22">
        <f>411462.2/10000</f>
        <v>41.14622</v>
      </c>
      <c r="E8" s="21"/>
    </row>
    <row r="9" spans="1:5" s="1" customFormat="1" ht="18.75" customHeight="1">
      <c r="A9" s="6" t="s">
        <v>91</v>
      </c>
      <c r="B9" s="6" t="s">
        <v>92</v>
      </c>
      <c r="C9" s="22">
        <f>170232/10000</f>
        <v>17.0232</v>
      </c>
      <c r="D9" s="22">
        <f>170232/10000</f>
        <v>17.0232</v>
      </c>
      <c r="E9" s="21"/>
    </row>
    <row r="10" spans="1:5" s="1" customFormat="1" ht="18.75" customHeight="1">
      <c r="A10" s="6" t="s">
        <v>93</v>
      </c>
      <c r="B10" s="6" t="s">
        <v>94</v>
      </c>
      <c r="C10" s="22">
        <f>120240/10000</f>
        <v>12.024</v>
      </c>
      <c r="D10" s="22">
        <f>120240/10000</f>
        <v>12.024</v>
      </c>
      <c r="E10" s="21"/>
    </row>
    <row r="11" spans="1:5" s="1" customFormat="1" ht="18.75" customHeight="1">
      <c r="A11" s="6" t="s">
        <v>95</v>
      </c>
      <c r="B11" s="6" t="s">
        <v>96</v>
      </c>
      <c r="C11" s="22">
        <f>14186/10000</f>
        <v>1.4186</v>
      </c>
      <c r="D11" s="22">
        <f>14186/10000</f>
        <v>1.4186</v>
      </c>
      <c r="E11" s="21"/>
    </row>
    <row r="12" spans="1:5" s="1" customFormat="1" ht="57" customHeight="1">
      <c r="A12" s="6" t="s">
        <v>97</v>
      </c>
      <c r="B12" s="6" t="s">
        <v>98</v>
      </c>
      <c r="C12" s="22">
        <f>59244/10000</f>
        <v>5.9244</v>
      </c>
      <c r="D12" s="22">
        <f>59244/10000</f>
        <v>5.9244</v>
      </c>
      <c r="E12" s="21"/>
    </row>
    <row r="13" spans="1:5" s="1" customFormat="1" ht="37.5" customHeight="1">
      <c r="A13" s="6" t="s">
        <v>99</v>
      </c>
      <c r="B13" s="6" t="s">
        <v>100</v>
      </c>
      <c r="C13" s="22">
        <f>11848.8/10000</f>
        <v>1.18488</v>
      </c>
      <c r="D13" s="22">
        <f>11848.8/10000</f>
        <v>1.18488</v>
      </c>
      <c r="E13" s="21"/>
    </row>
    <row r="14" spans="1:5" s="1" customFormat="1" ht="18.75" customHeight="1">
      <c r="A14" s="6" t="s">
        <v>101</v>
      </c>
      <c r="B14" s="6" t="s">
        <v>102</v>
      </c>
      <c r="C14" s="22">
        <f>851.4/10000</f>
        <v>0.08514</v>
      </c>
      <c r="D14" s="22">
        <f>851.4/10000</f>
        <v>0.08514</v>
      </c>
      <c r="E14" s="21"/>
    </row>
    <row r="15" spans="1:5" s="1" customFormat="1" ht="18.75" customHeight="1">
      <c r="A15" s="6" t="s">
        <v>103</v>
      </c>
      <c r="B15" s="6" t="s">
        <v>104</v>
      </c>
      <c r="C15" s="22">
        <f>34860/10000</f>
        <v>3.486</v>
      </c>
      <c r="D15" s="22">
        <f>34860/10000</f>
        <v>3.486</v>
      </c>
      <c r="E15" s="21"/>
    </row>
    <row r="16" spans="1:5" s="1" customFormat="1" ht="37.5" customHeight="1">
      <c r="A16" s="6"/>
      <c r="B16" s="6" t="s">
        <v>105</v>
      </c>
      <c r="C16" s="22">
        <f>66280/10000</f>
        <v>6.628</v>
      </c>
      <c r="D16" s="22"/>
      <c r="E16" s="21">
        <f>66280/10000</f>
        <v>6.628</v>
      </c>
    </row>
    <row r="17" spans="1:5" s="1" customFormat="1" ht="18.75" customHeight="1">
      <c r="A17" s="6" t="s">
        <v>106</v>
      </c>
      <c r="B17" s="6" t="s">
        <v>107</v>
      </c>
      <c r="C17" s="22">
        <f>2000/10000</f>
        <v>0.2</v>
      </c>
      <c r="D17" s="22"/>
      <c r="E17" s="21">
        <f>2000/10000</f>
        <v>0.2</v>
      </c>
    </row>
    <row r="18" spans="1:5" s="1" customFormat="1" ht="18.75" customHeight="1">
      <c r="A18" s="6" t="s">
        <v>108</v>
      </c>
      <c r="B18" s="6" t="s">
        <v>109</v>
      </c>
      <c r="C18" s="22">
        <f>3000/10000</f>
        <v>0.3</v>
      </c>
      <c r="D18" s="22"/>
      <c r="E18" s="21">
        <f>3000/10000</f>
        <v>0.3</v>
      </c>
    </row>
    <row r="19" spans="1:5" s="1" customFormat="1" ht="18.75" customHeight="1">
      <c r="A19" s="6" t="s">
        <v>110</v>
      </c>
      <c r="B19" s="6" t="s">
        <v>111</v>
      </c>
      <c r="C19" s="22">
        <f>1800/10000</f>
        <v>0.18</v>
      </c>
      <c r="D19" s="22"/>
      <c r="E19" s="21">
        <f>1800/10000</f>
        <v>0.18</v>
      </c>
    </row>
    <row r="20" spans="1:5" s="1" customFormat="1" ht="18.75" customHeight="1">
      <c r="A20" s="6" t="s">
        <v>112</v>
      </c>
      <c r="B20" s="6" t="s">
        <v>113</v>
      </c>
      <c r="C20" s="22">
        <f>8000/10000</f>
        <v>0.8</v>
      </c>
      <c r="D20" s="22"/>
      <c r="E20" s="21">
        <f>8000/10000</f>
        <v>0.8</v>
      </c>
    </row>
    <row r="21" spans="1:5" s="1" customFormat="1" ht="18.75" customHeight="1">
      <c r="A21" s="6" t="s">
        <v>114</v>
      </c>
      <c r="B21" s="6" t="s">
        <v>115</v>
      </c>
      <c r="C21" s="22">
        <f>5000/10000</f>
        <v>0.5</v>
      </c>
      <c r="D21" s="22"/>
      <c r="E21" s="21">
        <f>5000/10000</f>
        <v>0.5</v>
      </c>
    </row>
    <row r="22" spans="1:5" s="1" customFormat="1" ht="18.75" customHeight="1">
      <c r="A22" s="6" t="s">
        <v>116</v>
      </c>
      <c r="B22" s="6" t="s">
        <v>117</v>
      </c>
      <c r="C22" s="22">
        <f>6480/10000</f>
        <v>0.648</v>
      </c>
      <c r="D22" s="22"/>
      <c r="E22" s="21">
        <f>6480/10000</f>
        <v>0.648</v>
      </c>
    </row>
    <row r="23" spans="1:5" s="1" customFormat="1" ht="37.5" customHeight="1">
      <c r="A23" s="6" t="s">
        <v>118</v>
      </c>
      <c r="B23" s="6" t="s">
        <v>119</v>
      </c>
      <c r="C23" s="22">
        <f>40000/10000</f>
        <v>4</v>
      </c>
      <c r="D23" s="22"/>
      <c r="E23" s="21">
        <f>40000/10000</f>
        <v>4</v>
      </c>
    </row>
    <row r="24" spans="1:5" s="1" customFormat="1" ht="18.75" customHeight="1">
      <c r="A24" s="6"/>
      <c r="B24" s="6" t="s">
        <v>120</v>
      </c>
      <c r="C24" s="22">
        <f>5757725/10000</f>
        <v>575.7725</v>
      </c>
      <c r="D24" s="22"/>
      <c r="E24" s="21">
        <f>5757725/10000</f>
        <v>575.7725</v>
      </c>
    </row>
    <row r="25" spans="1:5" s="1" customFormat="1" ht="37.5" customHeight="1">
      <c r="A25" s="6" t="s">
        <v>121</v>
      </c>
      <c r="B25" s="6" t="s">
        <v>122</v>
      </c>
      <c r="C25" s="22">
        <f>5757725/10000</f>
        <v>575.7725</v>
      </c>
      <c r="D25" s="22"/>
      <c r="E25" s="21">
        <f>5757725/10000</f>
        <v>575.7725</v>
      </c>
    </row>
    <row r="26" spans="1:8" s="1" customFormat="1" ht="21" customHeight="1">
      <c r="A26" s="13"/>
      <c r="B26" s="13"/>
      <c r="C26" s="13"/>
      <c r="D26" s="13"/>
      <c r="E26" s="13"/>
      <c r="F26" s="13"/>
      <c r="G26" s="13"/>
      <c r="H26" s="11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6" s="1" customFormat="1" ht="21" customHeight="1">
      <c r="A28" s="13"/>
      <c r="B28" s="13"/>
      <c r="C28" s="13"/>
      <c r="D28" s="13"/>
      <c r="E28" s="13"/>
      <c r="F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="1" customFormat="1" ht="21" customHeight="1"/>
    <row r="36" spans="1:7" s="1" customFormat="1" ht="21" customHeight="1">
      <c r="A36" s="13"/>
      <c r="B36" s="13"/>
      <c r="C36" s="13"/>
      <c r="D36" s="13"/>
      <c r="E36" s="13"/>
      <c r="F36" s="13"/>
      <c r="G36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F8" sqref="F8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123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10</v>
      </c>
      <c r="B3" s="24"/>
      <c r="C3" s="24"/>
      <c r="D3" s="25"/>
      <c r="E3" s="25"/>
      <c r="F3" s="25"/>
      <c r="G3" s="18" t="s">
        <v>11</v>
      </c>
    </row>
    <row r="4" spans="1:7" s="1" customFormat="1" ht="31.5" customHeight="1">
      <c r="A4" s="5" t="s">
        <v>124</v>
      </c>
      <c r="B4" s="5" t="s">
        <v>125</v>
      </c>
      <c r="C4" s="5" t="s">
        <v>37</v>
      </c>
      <c r="D4" s="26" t="s">
        <v>126</v>
      </c>
      <c r="E4" s="5" t="s">
        <v>127</v>
      </c>
      <c r="F4" s="27" t="s">
        <v>128</v>
      </c>
      <c r="G4" s="5" t="s">
        <v>129</v>
      </c>
    </row>
    <row r="5" spans="1:7" s="1" customFormat="1" ht="21.75" customHeight="1">
      <c r="A5" s="28" t="s">
        <v>51</v>
      </c>
      <c r="B5" s="28" t="s">
        <v>51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52</v>
      </c>
      <c r="B6" s="6" t="s">
        <v>37</v>
      </c>
      <c r="C6" s="22">
        <f>45000/10000</f>
        <v>4.5</v>
      </c>
      <c r="D6" s="22"/>
      <c r="E6" s="22">
        <f>5000/10000</f>
        <v>0.5</v>
      </c>
      <c r="F6" s="21">
        <f>40000/10000</f>
        <v>4</v>
      </c>
      <c r="G6" s="21"/>
    </row>
    <row r="7" spans="1:7" s="1" customFormat="1" ht="22.5" customHeight="1">
      <c r="A7" s="6" t="s">
        <v>130</v>
      </c>
      <c r="B7" s="6" t="s">
        <v>131</v>
      </c>
      <c r="C7" s="22">
        <f>45000/10000</f>
        <v>4.5</v>
      </c>
      <c r="D7" s="22"/>
      <c r="E7" s="22">
        <f>5000/10000</f>
        <v>0.5</v>
      </c>
      <c r="F7" s="21">
        <f>40000/10000</f>
        <v>4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60</v>
      </c>
      <c r="B4" s="4"/>
      <c r="C4" s="4" t="s">
        <v>84</v>
      </c>
      <c r="D4" s="4"/>
      <c r="E4" s="4"/>
      <c r="F4" s="13"/>
      <c r="G4" s="13"/>
    </row>
    <row r="5" spans="1:7" s="1" customFormat="1" ht="21" customHeight="1">
      <c r="A5" s="4" t="s">
        <v>66</v>
      </c>
      <c r="B5" s="3" t="s">
        <v>67</v>
      </c>
      <c r="C5" s="19" t="s">
        <v>37</v>
      </c>
      <c r="D5" s="19" t="s">
        <v>61</v>
      </c>
      <c r="E5" s="19" t="s">
        <v>62</v>
      </c>
      <c r="F5" s="13"/>
      <c r="G5" s="13"/>
    </row>
    <row r="6" spans="1:8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2019-04-19T02:50:04Z</dcterms:created>
  <dcterms:modified xsi:type="dcterms:W3CDTF">2019-04-19T07:05:41Z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